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5260" windowHeight="10320" activeTab="1"/>
  </bookViews>
  <sheets>
    <sheet name="Eingabemaske" sheetId="1" r:id="rId1"/>
    <sheet name="Ergebnis" sheetId="2" r:id="rId2"/>
    <sheet name="Bilddaten" sheetId="3" state="hidden" r:id="rId3"/>
    <sheet name="Diagramm" sheetId="4" r:id="rId4"/>
  </sheets>
  <definedNames>
    <definedName name="_xlnm.Print_Area" localSheetId="3">'Diagramm'!$E$3:$N$27</definedName>
    <definedName name="_xlnm.Print_Area" localSheetId="0">'Eingabemaske'!$B$3:$N$37</definedName>
    <definedName name="_xlnm.Print_Area" localSheetId="1">'Ergebnis'!$B$5:$G$41</definedName>
  </definedNames>
  <calcPr fullCalcOnLoad="1"/>
</workbook>
</file>

<file path=xl/sharedStrings.xml><?xml version="1.0" encoding="utf-8"?>
<sst xmlns="http://schemas.openxmlformats.org/spreadsheetml/2006/main" count="148" uniqueCount="93">
  <si>
    <t>Wirtschaftlichkeitsrechnung</t>
  </si>
  <si>
    <t>Referenzfall</t>
  </si>
  <si>
    <t>BHKW</t>
  </si>
  <si>
    <t>Kapitaldienst</t>
  </si>
  <si>
    <t xml:space="preserve"> - Wartung, Instandhaltung</t>
  </si>
  <si>
    <t>Betriebsgebundene Kosten</t>
  </si>
  <si>
    <t xml:space="preserve"> - Pesonalaufwand</t>
  </si>
  <si>
    <t xml:space="preserve"> - Verwaltung, Sonstiges</t>
  </si>
  <si>
    <t>Verbrauchsgebundene Kosten</t>
  </si>
  <si>
    <t>Strombezugskosten</t>
  </si>
  <si>
    <t xml:space="preserve"> - Erdgassteuererstattung</t>
  </si>
  <si>
    <t xml:space="preserve"> - Einspeisevergütung</t>
  </si>
  <si>
    <t xml:space="preserve"> - Vermiedene Netznutzungsentgelte</t>
  </si>
  <si>
    <t>Energiebilanz</t>
  </si>
  <si>
    <t>Erdgasbedarf</t>
  </si>
  <si>
    <t>Stromerzeugung</t>
  </si>
  <si>
    <t>Stromeinspeisung</t>
  </si>
  <si>
    <t>Strombezug</t>
  </si>
  <si>
    <t>Vollbenutzungsstunden</t>
  </si>
  <si>
    <t>Elektrische Leistung</t>
  </si>
  <si>
    <t>Thermische Leistung</t>
  </si>
  <si>
    <t>Brennstoffleistung</t>
  </si>
  <si>
    <t>Kessel-Jahresnutzungsgrad</t>
  </si>
  <si>
    <t>Jahreswärmebedarf</t>
  </si>
  <si>
    <t>Wärmeerzeugung Kessel</t>
  </si>
  <si>
    <t>Wärmeerzeugung BHKW</t>
  </si>
  <si>
    <t>Erdgasbedarf Kessel</t>
  </si>
  <si>
    <t>Erdgasbedarf BHKW</t>
  </si>
  <si>
    <t>Strombedarf</t>
  </si>
  <si>
    <t>h</t>
  </si>
  <si>
    <t>kW</t>
  </si>
  <si>
    <t>%</t>
  </si>
  <si>
    <t>MWh/a</t>
  </si>
  <si>
    <t>Preise, Kosten</t>
  </si>
  <si>
    <t xml:space="preserve"> - Stromsteuer</t>
  </si>
  <si>
    <t>Ct/kWh</t>
  </si>
  <si>
    <t>Investitionen</t>
  </si>
  <si>
    <t>T€</t>
  </si>
  <si>
    <t xml:space="preserve"> - BHKW</t>
  </si>
  <si>
    <t xml:space="preserve"> - Zubehör</t>
  </si>
  <si>
    <t xml:space="preserve"> - Einbindung</t>
  </si>
  <si>
    <t xml:space="preserve"> - Unvorhergesehenes</t>
  </si>
  <si>
    <t xml:space="preserve">Summe Sachkosten </t>
  </si>
  <si>
    <t xml:space="preserve"> - Planung</t>
  </si>
  <si>
    <t>Annuität</t>
  </si>
  <si>
    <t xml:space="preserve"> - Zeitraum</t>
  </si>
  <si>
    <t xml:space="preserve"> - Zinssatz</t>
  </si>
  <si>
    <t xml:space="preserve"> - Zinsfaktor</t>
  </si>
  <si>
    <t>a</t>
  </si>
  <si>
    <t>Annuitätsfaktor</t>
  </si>
  <si>
    <t>Erdgassteuer</t>
  </si>
  <si>
    <t>Einspeisevergütung</t>
  </si>
  <si>
    <t>Erdgaspreis incl. Steuer</t>
  </si>
  <si>
    <t>Vollwartungskostensatz</t>
  </si>
  <si>
    <t>Ct/kWh el</t>
  </si>
  <si>
    <t>Personalaufwandssatz</t>
  </si>
  <si>
    <t>Verwaltung, Sonstiges</t>
  </si>
  <si>
    <t>Summe Betriebskosten</t>
  </si>
  <si>
    <t>Betriebskostenersparnis</t>
  </si>
  <si>
    <t>Amortisationszeit</t>
  </si>
  <si>
    <t xml:space="preserve"> - KWK-Förderung</t>
  </si>
  <si>
    <t>Summe Jahreskosten ohne KWK-Förderung</t>
  </si>
  <si>
    <t>Summe Jahreskosten mit KWK-Förderung</t>
  </si>
  <si>
    <t>(1. - 5. Jahr bzw. 30 000 Vollbenutzungsstd.)</t>
  </si>
  <si>
    <t>(nach 30 000 Vollbenutzungsstd.)</t>
  </si>
  <si>
    <t>Einsparung BHKW ohne KWK-Förderung</t>
  </si>
  <si>
    <t>Einsparung BHKW mit KWK-Förderung</t>
  </si>
  <si>
    <t>Jahreskosten ohne Kapitaldienst</t>
  </si>
  <si>
    <t>Sensitivitätsanalyse</t>
  </si>
  <si>
    <t>Preisänderung</t>
  </si>
  <si>
    <t>Gas</t>
  </si>
  <si>
    <t>Einsparung</t>
  </si>
  <si>
    <t>Schrittweite</t>
  </si>
  <si>
    <t>Vermied. Netznutzungsentgelt</t>
  </si>
  <si>
    <t>T€/a</t>
  </si>
  <si>
    <t>Eingabefelder</t>
  </si>
  <si>
    <t>werden automatisch ausgefüllt</t>
  </si>
  <si>
    <t>Eingabemaske</t>
  </si>
  <si>
    <t>Steuer- u. Stromvergütungen</t>
  </si>
  <si>
    <t xml:space="preserve"> - Preis ohne Steuern u. Abgaben</t>
  </si>
  <si>
    <r>
      <t>Ct/kWh(H</t>
    </r>
    <r>
      <rPr>
        <b/>
        <vertAlign val="subscript"/>
        <sz val="9"/>
        <color indexed="8"/>
        <rFont val="Arial"/>
        <family val="2"/>
      </rPr>
      <t>s</t>
    </r>
    <r>
      <rPr>
        <b/>
        <sz val="9"/>
        <color indexed="8"/>
        <rFont val="Arial"/>
        <family val="2"/>
      </rPr>
      <t>)</t>
    </r>
  </si>
  <si>
    <r>
      <t>MWh(H</t>
    </r>
    <r>
      <rPr>
        <b/>
        <vertAlign val="subscript"/>
        <sz val="9"/>
        <color indexed="8"/>
        <rFont val="Arial"/>
        <family val="2"/>
      </rPr>
      <t>s</t>
    </r>
    <r>
      <rPr>
        <b/>
        <sz val="9"/>
        <color indexed="8"/>
        <rFont val="Arial"/>
        <family val="2"/>
      </rPr>
      <t>)/a</t>
    </r>
  </si>
  <si>
    <t xml:space="preserve">   Für weitere Erläuterungen sei auf folgende ASUE-Broschüren verwiesen:</t>
  </si>
  <si>
    <t>Strompreis bis / über 100 MWh 
inkl. aller Preisbestandteile</t>
  </si>
  <si>
    <t>Bitte Makros aktivieren!</t>
  </si>
  <si>
    <t>"Strompreis bis / über 100 MWh inkl. aller Preisbestandteile"</t>
  </si>
  <si>
    <r>
      <t xml:space="preserve">Falls für die Eingabe des Strompreises die einzelnen Preisbestandteile  (Abgaben + Steuern) </t>
    </r>
    <r>
      <rPr>
        <b/>
        <sz val="11"/>
        <color indexed="8"/>
        <rFont val="Calibri"/>
        <family val="2"/>
      </rPr>
      <t>nicht</t>
    </r>
    <r>
      <rPr>
        <sz val="11"/>
        <color theme="1"/>
        <rFont val="Calibri"/>
        <family val="2"/>
      </rPr>
      <t xml:space="preserve"> verfügbar
sind, kann in der Zeile "Preis ohne Steuern + Abgaben"
der </t>
    </r>
    <r>
      <rPr>
        <b/>
        <sz val="11"/>
        <color indexed="8"/>
        <rFont val="Calibri"/>
        <family val="2"/>
      </rPr>
      <t xml:space="preserve">Gesamtpreis </t>
    </r>
    <r>
      <rPr>
        <sz val="11"/>
        <color theme="1"/>
        <rFont val="Calibri"/>
        <family val="2"/>
      </rPr>
      <t xml:space="preserve">und in den Zeilen "EEG", "KWK" und
"Stromsteuer"  jeweils </t>
    </r>
    <r>
      <rPr>
        <b/>
        <sz val="11"/>
        <color indexed="8"/>
        <rFont val="Calibri"/>
        <family val="2"/>
      </rPr>
      <t>"0"</t>
    </r>
    <r>
      <rPr>
        <sz val="11"/>
        <color theme="1"/>
        <rFont val="Calibri"/>
        <family val="2"/>
      </rPr>
      <t xml:space="preserve"> eingegeben werden.
</t>
    </r>
  </si>
  <si>
    <r>
      <t xml:space="preserve">   - </t>
    </r>
    <r>
      <rPr>
        <u val="single"/>
        <sz val="11"/>
        <color indexed="12"/>
        <rFont val="Calibri"/>
        <family val="2"/>
      </rPr>
      <t>BHKW in Krankenhäusern</t>
    </r>
  </si>
  <si>
    <r>
      <rPr>
        <sz val="11"/>
        <color indexed="12"/>
        <rFont val="Calibri"/>
        <family val="2"/>
      </rPr>
      <t xml:space="preserve">   - </t>
    </r>
    <r>
      <rPr>
        <u val="single"/>
        <sz val="11"/>
        <color indexed="12"/>
        <rFont val="Calibri"/>
        <family val="2"/>
      </rPr>
      <t>BHKW-Checkliste</t>
    </r>
  </si>
  <si>
    <t>KWK-Förderung bis 50 kW / über 50 kW
bis 250 kW / 250 kW bis 2 MW</t>
  </si>
  <si>
    <t xml:space="preserve"> - EEG (2013)</t>
  </si>
  <si>
    <t xml:space="preserve"> - KWK bis / über 100 MWh (2013)</t>
  </si>
  <si>
    <r>
      <t xml:space="preserve">   - </t>
    </r>
    <r>
      <rPr>
        <u val="single"/>
        <sz val="11"/>
        <color indexed="12"/>
        <rFont val="Calibri"/>
        <family val="2"/>
      </rPr>
      <t>KWK-Gesetz 2012</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</si>
</sst>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
    <numFmt numFmtId="167" formatCode="[$-407]dddd\,\ d\.\ mmmm\ yyyy"/>
    <numFmt numFmtId="168" formatCode="0.000000"/>
    <numFmt numFmtId="169" formatCode="0.00000"/>
    <numFmt numFmtId="170" formatCode="0.0000000"/>
    <numFmt numFmtId="171" formatCode="0.00000000"/>
    <numFmt numFmtId="172" formatCode="\-\50;0"/>
    <numFmt numFmtId="173" formatCode="&quot;Ja&quot;;&quot;Ja&quot;;&quot;Nein&quot;"/>
    <numFmt numFmtId="174" formatCode="&quot;Wahr&quot;;&quot;Wahr&quot;;&quot;Falsch&quot;"/>
    <numFmt numFmtId="175" formatCode="&quot;Ein&quot;;&quot;Ein&quot;;&quot;Aus&quot;"/>
    <numFmt numFmtId="176" formatCode="[$€-2]\ #,##0.00_);[Red]\([$€-2]\ #,##0.00\)"/>
  </numFmts>
  <fonts count="81">
    <font>
      <sz val="11"/>
      <color theme="1"/>
      <name val="Calibri"/>
      <family val="2"/>
    </font>
    <font>
      <sz val="11"/>
      <color indexed="8"/>
      <name val="Calibri"/>
      <family val="2"/>
    </font>
    <font>
      <b/>
      <sz val="11"/>
      <color indexed="8"/>
      <name val="Calibri"/>
      <family val="2"/>
    </font>
    <font>
      <b/>
      <sz val="9"/>
      <color indexed="8"/>
      <name val="Arial"/>
      <family val="2"/>
    </font>
    <font>
      <b/>
      <vertAlign val="subscript"/>
      <sz val="9"/>
      <color indexed="8"/>
      <name val="Arial"/>
      <family val="2"/>
    </font>
    <font>
      <u val="single"/>
      <sz val="11"/>
      <color indexed="12"/>
      <name val="Calibri"/>
      <family val="2"/>
    </font>
    <font>
      <sz val="11"/>
      <color indexed="12"/>
      <name val="Calibri"/>
      <family val="2"/>
    </font>
    <font>
      <sz val="9"/>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9"/>
      <name val="Arial Black"/>
      <family val="2"/>
    </font>
    <font>
      <sz val="9"/>
      <color indexed="8"/>
      <name val="Arial"/>
      <family val="2"/>
    </font>
    <font>
      <sz val="9"/>
      <color indexed="23"/>
      <name val="Arial"/>
      <family val="2"/>
    </font>
    <font>
      <sz val="18"/>
      <color indexed="9"/>
      <name val="Calibri"/>
      <family val="2"/>
    </font>
    <font>
      <b/>
      <sz val="18"/>
      <color indexed="9"/>
      <name val="Calibri"/>
      <family val="2"/>
    </font>
    <font>
      <b/>
      <sz val="10"/>
      <color indexed="8"/>
      <name val="Arial"/>
      <family val="2"/>
    </font>
    <font>
      <b/>
      <sz val="11"/>
      <color indexed="10"/>
      <name val="Calibri"/>
      <family val="2"/>
    </font>
    <font>
      <sz val="9"/>
      <color indexed="10"/>
      <name val="Arial"/>
      <family val="2"/>
    </font>
    <font>
      <sz val="9"/>
      <color indexed="9"/>
      <name val="Arial"/>
      <family val="2"/>
    </font>
    <font>
      <sz val="9"/>
      <color indexed="44"/>
      <name val="Arial"/>
      <family val="2"/>
    </font>
    <font>
      <sz val="9"/>
      <color indexed="56"/>
      <name val="Arial"/>
      <family val="2"/>
    </font>
    <font>
      <sz val="9"/>
      <color indexed="62"/>
      <name val="Arial"/>
      <family val="2"/>
    </font>
    <font>
      <sz val="10"/>
      <color indexed="8"/>
      <name val="Calibri"/>
      <family val="2"/>
    </font>
    <font>
      <sz val="9"/>
      <color indexed="30"/>
      <name val="Arial"/>
      <family val="2"/>
    </font>
    <font>
      <sz val="5"/>
      <color indexed="8"/>
      <name val="Calibri"/>
      <family val="0"/>
    </font>
    <font>
      <sz val="2"/>
      <color indexed="8"/>
      <name val="Calibri"/>
      <family val="0"/>
    </font>
    <font>
      <b/>
      <sz val="5"/>
      <color indexed="8"/>
      <name val="Calibri"/>
      <family val="0"/>
    </font>
    <font>
      <u val="single"/>
      <sz val="11"/>
      <color indexed="30"/>
      <name val="Calibri"/>
      <family val="0"/>
    </font>
    <font>
      <b/>
      <sz val="10"/>
      <color indexed="8"/>
      <name val="Calibri"/>
      <family val="0"/>
    </font>
    <font>
      <b/>
      <sz val="14"/>
      <color indexed="8"/>
      <name val="Calibri"/>
      <family val="0"/>
    </font>
    <font>
      <sz val="8.45"/>
      <color indexed="8"/>
      <name val="Calibri"/>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name val="Arial Black"/>
      <family val="2"/>
    </font>
    <font>
      <b/>
      <sz val="9"/>
      <color theme="1" tint="0.04998999834060669"/>
      <name val="Arial"/>
      <family val="2"/>
    </font>
    <font>
      <sz val="9"/>
      <color theme="1"/>
      <name val="Arial"/>
      <family val="2"/>
    </font>
    <font>
      <sz val="9"/>
      <color theme="1" tint="0.49998000264167786"/>
      <name val="Arial"/>
      <family val="2"/>
    </font>
    <font>
      <sz val="18"/>
      <color theme="0"/>
      <name val="Calibri"/>
      <family val="2"/>
    </font>
    <font>
      <b/>
      <sz val="18"/>
      <color theme="0"/>
      <name val="Calibri"/>
      <family val="2"/>
    </font>
    <font>
      <b/>
      <sz val="10"/>
      <color theme="1" tint="0.04998999834060669"/>
      <name val="Arial"/>
      <family val="2"/>
    </font>
    <font>
      <sz val="9"/>
      <color theme="1" tint="0.04998999834060669"/>
      <name val="Arial"/>
      <family val="2"/>
    </font>
    <font>
      <sz val="11"/>
      <color rgb="FF000000"/>
      <name val="Calibri"/>
      <family val="2"/>
    </font>
    <font>
      <sz val="11"/>
      <color theme="10"/>
      <name val="Calibri"/>
      <family val="2"/>
    </font>
    <font>
      <b/>
      <sz val="11"/>
      <color rgb="FFFF0000"/>
      <name val="Calibri"/>
      <family val="2"/>
    </font>
    <font>
      <sz val="9"/>
      <color rgb="FFFF0000"/>
      <name val="Arial"/>
      <family val="2"/>
    </font>
    <font>
      <sz val="9"/>
      <color theme="0"/>
      <name val="Arial"/>
      <family val="2"/>
    </font>
    <font>
      <sz val="9"/>
      <color theme="3" tint="0.5999900102615356"/>
      <name val="Arial"/>
      <family val="2"/>
    </font>
    <font>
      <sz val="9"/>
      <color theme="3"/>
      <name val="Arial"/>
      <family val="2"/>
    </font>
    <font>
      <sz val="9"/>
      <color theme="3" tint="0.39998000860214233"/>
      <name val="Arial"/>
      <family val="2"/>
    </font>
    <font>
      <sz val="9"/>
      <color rgb="FF0070C0"/>
      <name val="Arial"/>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0070C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39998000860214233"/>
        <bgColor indexed="64"/>
      </patternFill>
    </fill>
  </fills>
  <borders count="1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theme="4" tint="0.39987999200820923"/>
      </top>
      <bottom>
        <color indexed="63"/>
      </bottom>
    </border>
    <border>
      <left>
        <color indexed="63"/>
      </left>
      <right style="thick">
        <color theme="4" tint="0.39987999200820923"/>
      </right>
      <top style="thick">
        <color theme="4" tint="0.39987999200820923"/>
      </top>
      <bottom>
        <color indexed="63"/>
      </bottom>
    </border>
    <border>
      <left style="thick">
        <color theme="4" tint="0.39987999200820923"/>
      </left>
      <right>
        <color indexed="63"/>
      </right>
      <top style="thick">
        <color theme="4" tint="0.39987999200820923"/>
      </top>
      <bottom>
        <color indexed="63"/>
      </bottom>
    </border>
    <border>
      <left style="thick">
        <color theme="4" tint="0.39987999200820923"/>
      </left>
      <right>
        <color indexed="63"/>
      </right>
      <top style="thin">
        <color theme="0"/>
      </top>
      <bottom style="thin">
        <color theme="0"/>
      </bottom>
    </border>
    <border>
      <left style="thick">
        <color theme="4" tint="0.39987999200820923"/>
      </left>
      <right>
        <color indexed="63"/>
      </right>
      <top>
        <color indexed="63"/>
      </top>
      <bottom>
        <color indexed="63"/>
      </bottom>
    </border>
    <border>
      <left>
        <color indexed="63"/>
      </left>
      <right style="thick">
        <color theme="4" tint="0.39987999200820923"/>
      </right>
      <top>
        <color indexed="63"/>
      </top>
      <bottom>
        <color indexed="63"/>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thin">
        <color theme="0"/>
      </bottom>
    </border>
    <border>
      <left>
        <color indexed="63"/>
      </left>
      <right style="thick">
        <color theme="4" tint="0.39987999200820923"/>
      </right>
      <top style="thin">
        <color theme="0"/>
      </top>
      <bottom style="thin">
        <color theme="0"/>
      </bottom>
    </border>
    <border>
      <left>
        <color indexed="63"/>
      </left>
      <right style="thick">
        <color theme="4" tint="0.39987999200820923"/>
      </right>
      <top style="thin">
        <color theme="3" tint="0.7999799847602844"/>
      </top>
      <bottom style="thin">
        <color theme="3" tint="0.7999799847602844"/>
      </bottom>
    </border>
    <border>
      <left>
        <color indexed="63"/>
      </left>
      <right style="thin">
        <color theme="0"/>
      </right>
      <top style="thin">
        <color theme="0"/>
      </top>
      <bottom style="thin">
        <color theme="3" tint="0.7999799847602844"/>
      </bottom>
    </border>
    <border>
      <left style="thin">
        <color theme="0"/>
      </left>
      <right>
        <color indexed="63"/>
      </right>
      <top style="thin">
        <color theme="0"/>
      </top>
      <bottom style="thin">
        <color theme="3" tint="0.7999799847602844"/>
      </bottom>
    </border>
    <border>
      <left style="thin">
        <color theme="0"/>
      </left>
      <right>
        <color indexed="63"/>
      </right>
      <top style="thin">
        <color theme="3" tint="0.7999799847602844"/>
      </top>
      <bottom style="thin">
        <color theme="3" tint="0.7999799847602844"/>
      </bottom>
    </border>
    <border>
      <left style="thin">
        <color theme="0"/>
      </left>
      <right style="thick">
        <color theme="3" tint="0.5999600291252136"/>
      </right>
      <top style="thin">
        <color theme="0"/>
      </top>
      <bottom style="thin">
        <color theme="0"/>
      </bottom>
    </border>
    <border>
      <left>
        <color indexed="63"/>
      </left>
      <right style="medium">
        <color theme="3" tint="0.3999499976634979"/>
      </right>
      <top>
        <color indexed="63"/>
      </top>
      <bottom>
        <color indexed="63"/>
      </bottom>
    </border>
    <border>
      <left>
        <color indexed="63"/>
      </left>
      <right style="medium">
        <color theme="3" tint="0.3999499976634979"/>
      </right>
      <top style="thin">
        <color theme="0"/>
      </top>
      <bottom style="thin">
        <color theme="0"/>
      </bottom>
    </border>
    <border>
      <left>
        <color indexed="63"/>
      </left>
      <right style="medium">
        <color theme="3" tint="0.3999499976634979"/>
      </right>
      <top style="thin">
        <color theme="3" tint="0.7999799847602844"/>
      </top>
      <bottom style="thin">
        <color theme="3" tint="0.7999799847602844"/>
      </bottom>
    </border>
    <border>
      <left style="thin">
        <color theme="0"/>
      </left>
      <right style="medium">
        <color theme="3" tint="0.3999499976634979"/>
      </right>
      <top style="thin">
        <color theme="0"/>
      </top>
      <bottom>
        <color indexed="63"/>
      </bottom>
    </border>
    <border>
      <left style="thin">
        <color theme="0"/>
      </left>
      <right style="medium">
        <color theme="3" tint="0.3999499976634979"/>
      </right>
      <top style="thin">
        <color theme="0"/>
      </top>
      <bottom style="thin">
        <color theme="0"/>
      </bottom>
    </border>
    <border>
      <left style="thick">
        <color theme="4" tint="0.39987999200820923"/>
      </left>
      <right style="thick">
        <color theme="3" tint="0.3999499976634979"/>
      </right>
      <top>
        <color indexed="63"/>
      </top>
      <bottom style="thin">
        <color theme="0"/>
      </bottom>
    </border>
    <border>
      <left style="thin">
        <color theme="0"/>
      </left>
      <right style="thick">
        <color theme="3" tint="0.3999499976634979"/>
      </right>
      <top style="thin">
        <color theme="0"/>
      </top>
      <bottom style="thin">
        <color theme="0"/>
      </bottom>
    </border>
    <border>
      <left style="thick">
        <color theme="4" tint="0.3998500108718872"/>
      </left>
      <right>
        <color indexed="63"/>
      </right>
      <top style="thick">
        <color theme="4" tint="0.39987999200820923"/>
      </top>
      <bottom style="thick">
        <color theme="4" tint="0.3998500108718872"/>
      </bottom>
    </border>
    <border>
      <left>
        <color indexed="63"/>
      </left>
      <right>
        <color indexed="63"/>
      </right>
      <top style="thick">
        <color theme="4" tint="0.39987999200820923"/>
      </top>
      <bottom style="thick">
        <color theme="4" tint="0.3998500108718872"/>
      </bottom>
    </border>
    <border>
      <left>
        <color indexed="63"/>
      </left>
      <right style="thick">
        <color theme="4" tint="0.3998500108718872"/>
      </right>
      <top style="thick">
        <color theme="4" tint="0.39987999200820923"/>
      </top>
      <bottom style="thick">
        <color theme="4" tint="0.3998500108718872"/>
      </bottom>
    </border>
    <border>
      <left style="thin">
        <color theme="3" tint="0.5999600291252136"/>
      </left>
      <right style="thin">
        <color theme="3" tint="0.5999600291252136"/>
      </right>
      <top style="thin">
        <color theme="3" tint="0.5999600291252136"/>
      </top>
      <bottom style="thin">
        <color theme="3" tint="0.5999600291252136"/>
      </bottom>
    </border>
    <border>
      <left>
        <color indexed="63"/>
      </left>
      <right>
        <color indexed="63"/>
      </right>
      <top style="thin">
        <color theme="3" tint="0.39998000860214233"/>
      </top>
      <bottom>
        <color indexed="63"/>
      </bottom>
    </border>
    <border>
      <left>
        <color indexed="63"/>
      </left>
      <right style="thick">
        <color theme="4" tint="0.39998000860214233"/>
      </right>
      <top>
        <color indexed="63"/>
      </top>
      <bottom>
        <color indexed="63"/>
      </bottom>
    </border>
    <border>
      <left style="thick">
        <color theme="4" tint="0.39998000860214233"/>
      </left>
      <right>
        <color indexed="63"/>
      </right>
      <top>
        <color indexed="63"/>
      </top>
      <bottom style="thick">
        <color theme="4" tint="0.39998000860214233"/>
      </bottom>
    </border>
    <border>
      <left>
        <color indexed="63"/>
      </left>
      <right>
        <color indexed="63"/>
      </right>
      <top>
        <color indexed="63"/>
      </top>
      <bottom style="thick">
        <color theme="4" tint="0.39998000860214233"/>
      </bottom>
    </border>
    <border>
      <left>
        <color indexed="63"/>
      </left>
      <right style="thin"/>
      <top>
        <color indexed="63"/>
      </top>
      <bottom style="thick">
        <color theme="4" tint="0.39998000860214233"/>
      </bottom>
    </border>
    <border>
      <left style="thin"/>
      <right style="thin"/>
      <top>
        <color indexed="63"/>
      </top>
      <bottom style="thick">
        <color theme="4" tint="0.39998000860214233"/>
      </bottom>
    </border>
    <border>
      <left>
        <color indexed="63"/>
      </left>
      <right style="thick">
        <color theme="4" tint="0.39998000860214233"/>
      </right>
      <top>
        <color indexed="63"/>
      </top>
      <bottom style="thick">
        <color theme="4" tint="0.39998000860214233"/>
      </bottom>
    </border>
    <border>
      <left style="thick">
        <color theme="4" tint="0.39998000860214233"/>
      </left>
      <right>
        <color indexed="63"/>
      </right>
      <top style="thick">
        <color theme="4" tint="0.39998000860214233"/>
      </top>
      <bottom>
        <color indexed="63"/>
      </bottom>
    </border>
    <border>
      <left>
        <color indexed="63"/>
      </left>
      <right>
        <color indexed="63"/>
      </right>
      <top style="thick">
        <color theme="4" tint="0.39998000860214233"/>
      </top>
      <bottom>
        <color indexed="63"/>
      </bottom>
    </border>
    <border>
      <left>
        <color indexed="63"/>
      </left>
      <right style="thick">
        <color theme="4" tint="0.39998000860214233"/>
      </right>
      <top>
        <color indexed="63"/>
      </top>
      <bottom style="thin">
        <color theme="0"/>
      </bottom>
    </border>
    <border>
      <left style="thick">
        <color theme="4" tint="0.39998000860214233"/>
      </left>
      <right>
        <color indexed="63"/>
      </right>
      <top style="thin">
        <color theme="0"/>
      </top>
      <bottom style="thin">
        <color theme="0"/>
      </bottom>
    </border>
    <border>
      <left style="thick">
        <color theme="4" tint="0.39998000860214233"/>
      </left>
      <right>
        <color indexed="63"/>
      </right>
      <top>
        <color indexed="63"/>
      </top>
      <bottom style="thin">
        <color theme="0"/>
      </bottom>
    </border>
    <border>
      <left style="thick">
        <color theme="4" tint="0.39987999200820923"/>
      </left>
      <right>
        <color indexed="63"/>
      </right>
      <top style="thick">
        <color theme="4" tint="0.39998000860214233"/>
      </top>
      <bottom style="thin">
        <color theme="0"/>
      </bottom>
    </border>
    <border>
      <left>
        <color indexed="63"/>
      </left>
      <right>
        <color indexed="63"/>
      </right>
      <top style="thick">
        <color theme="4" tint="0.39998000860214233"/>
      </top>
      <bottom style="thin">
        <color theme="0"/>
      </bottom>
    </border>
    <border>
      <left style="thick">
        <color theme="4" tint="0.39998000860214233"/>
      </left>
      <right>
        <color indexed="63"/>
      </right>
      <top style="thin">
        <color theme="0"/>
      </top>
      <bottom style="thick">
        <color theme="4" tint="0.39998000860214233"/>
      </bottom>
    </border>
    <border>
      <left>
        <color indexed="63"/>
      </left>
      <right>
        <color indexed="63"/>
      </right>
      <top style="thin">
        <color theme="0"/>
      </top>
      <bottom style="thick">
        <color theme="4" tint="0.39998000860214233"/>
      </bottom>
    </border>
    <border>
      <left>
        <color indexed="63"/>
      </left>
      <right style="thick">
        <color theme="4" tint="0.39998000860214233"/>
      </right>
      <top style="thin">
        <color theme="0"/>
      </top>
      <bottom style="thin">
        <color theme="0"/>
      </bottom>
    </border>
    <border>
      <left>
        <color indexed="63"/>
      </left>
      <right style="thick">
        <color theme="4" tint="0.39998000860214233"/>
      </right>
      <top style="thick">
        <color theme="4" tint="0.39998000860214233"/>
      </top>
      <bottom style="thin">
        <color theme="0"/>
      </bottom>
    </border>
    <border>
      <left>
        <color indexed="63"/>
      </left>
      <right style="thick">
        <color theme="4" tint="0.39998000860214233"/>
      </right>
      <top style="thin">
        <color theme="0"/>
      </top>
      <bottom style="thick">
        <color theme="4" tint="0.39998000860214233"/>
      </bottom>
    </border>
    <border>
      <left>
        <color indexed="63"/>
      </left>
      <right style="thick">
        <color theme="4" tint="0.39998000860214233"/>
      </right>
      <top style="thin">
        <color theme="0"/>
      </top>
      <bottom>
        <color indexed="63"/>
      </bottom>
    </border>
    <border>
      <left style="thick">
        <color theme="4" tint="0.39998000860214233"/>
      </left>
      <right style="thick">
        <color theme="4" tint="0.39998000860214233"/>
      </right>
      <top style="thin">
        <color theme="0"/>
      </top>
      <bottom>
        <color indexed="63"/>
      </bottom>
    </border>
    <border>
      <left>
        <color indexed="63"/>
      </left>
      <right style="thick">
        <color theme="4" tint="0.39998000860214233"/>
      </right>
      <top>
        <color indexed="63"/>
      </top>
      <bottom style="thin">
        <color theme="0" tint="-0.1499900072813034"/>
      </bottom>
    </border>
    <border>
      <left style="thick">
        <color theme="4" tint="0.39998000860214233"/>
      </left>
      <right style="medium">
        <color theme="4"/>
      </right>
      <top style="thick">
        <color theme="4" tint="0.39998000860214233"/>
      </top>
      <bottom style="thin">
        <color theme="0"/>
      </bottom>
    </border>
    <border>
      <left style="thick">
        <color theme="4" tint="0.39998000860214233"/>
      </left>
      <right style="medium">
        <color theme="4"/>
      </right>
      <top style="thin">
        <color theme="0"/>
      </top>
      <bottom style="thin">
        <color theme="0"/>
      </bottom>
    </border>
    <border>
      <left style="thick">
        <color theme="4" tint="0.39998000860214233"/>
      </left>
      <right style="medium">
        <color theme="4"/>
      </right>
      <top>
        <color indexed="63"/>
      </top>
      <bottom>
        <color indexed="63"/>
      </bottom>
    </border>
    <border>
      <left style="thick">
        <color theme="4" tint="0.39998000860214233"/>
      </left>
      <right style="medium">
        <color theme="4"/>
      </right>
      <top style="thin">
        <color theme="0"/>
      </top>
      <bottom>
        <color indexed="63"/>
      </bottom>
    </border>
    <border>
      <left style="thick">
        <color theme="4" tint="0.39998000860214233"/>
      </left>
      <right style="medium">
        <color theme="4"/>
      </right>
      <top style="thin">
        <color theme="0"/>
      </top>
      <bottom style="thin">
        <color theme="4" tint="0.5999900102615356"/>
      </bottom>
    </border>
    <border>
      <left style="thick">
        <color theme="4" tint="0.39998000860214233"/>
      </left>
      <right style="medium">
        <color theme="4"/>
      </right>
      <top>
        <color indexed="63"/>
      </top>
      <bottom style="thin">
        <color theme="0"/>
      </bottom>
    </border>
    <border>
      <left style="thick">
        <color theme="4" tint="0.39998000860214233"/>
      </left>
      <right style="medium">
        <color theme="4"/>
      </right>
      <top style="thin">
        <color theme="4" tint="0.5999900102615356"/>
      </top>
      <bottom style="thin">
        <color theme="4" tint="0.39998000860214233"/>
      </bottom>
    </border>
    <border>
      <left style="thick">
        <color theme="4" tint="0.39998000860214233"/>
      </left>
      <right style="medium">
        <color theme="4"/>
      </right>
      <top>
        <color indexed="63"/>
      </top>
      <bottom style="thick">
        <color theme="4" tint="0.39998000860214233"/>
      </bottom>
    </border>
    <border>
      <left>
        <color indexed="63"/>
      </left>
      <right>
        <color indexed="63"/>
      </right>
      <top>
        <color indexed="63"/>
      </top>
      <bottom style="thin">
        <color theme="3" tint="0.39998000860214233"/>
      </bottom>
    </border>
    <border>
      <left>
        <color indexed="63"/>
      </left>
      <right style="thin">
        <color theme="3" tint="0.39998000860214233"/>
      </right>
      <top>
        <color indexed="63"/>
      </top>
      <bottom>
        <color indexed="63"/>
      </bottom>
    </border>
    <border>
      <left style="thin">
        <color theme="3" tint="0.39998000860214233"/>
      </left>
      <right>
        <color indexed="63"/>
      </right>
      <top>
        <color indexed="63"/>
      </top>
      <bottom style="thin">
        <color theme="3" tint="0.39998000860214233"/>
      </bottom>
    </border>
    <border>
      <left style="thick">
        <color theme="3" tint="0.5999600291252136"/>
      </left>
      <right>
        <color indexed="63"/>
      </right>
      <top>
        <color indexed="63"/>
      </top>
      <bottom>
        <color indexed="63"/>
      </bottom>
    </border>
    <border>
      <left>
        <color indexed="63"/>
      </left>
      <right style="thick">
        <color theme="3" tint="0.3999499976634979"/>
      </right>
      <top style="thin">
        <color theme="0"/>
      </top>
      <bottom style="thin">
        <color theme="0"/>
      </bottom>
    </border>
    <border>
      <left>
        <color indexed="63"/>
      </left>
      <right style="thin">
        <color theme="0"/>
      </right>
      <top>
        <color indexed="63"/>
      </top>
      <bottom style="thin">
        <color theme="3" tint="0.7999799847602844"/>
      </bottom>
    </border>
    <border>
      <left style="mediumDashed">
        <color rgb="FFFF0000"/>
      </left>
      <right style="mediumDashed">
        <color rgb="FFFF0000"/>
      </right>
      <top style="mediumDashed">
        <color rgb="FFFF0000"/>
      </top>
      <bottom style="thin">
        <color theme="3" tint="0.7999799847602844"/>
      </bottom>
    </border>
    <border>
      <left style="mediumDashed">
        <color rgb="FFFF0000"/>
      </left>
      <right style="mediumDashed">
        <color rgb="FFFF0000"/>
      </right>
      <top style="thin">
        <color theme="0"/>
      </top>
      <bottom style="thin">
        <color theme="3" tint="0.7999799847602844"/>
      </bottom>
    </border>
    <border>
      <left style="mediumDashed">
        <color rgb="FFFF0000"/>
      </left>
      <right style="mediumDashed">
        <color rgb="FFFF0000"/>
      </right>
      <top style="thin">
        <color theme="0"/>
      </top>
      <bottom style="mediumDashed">
        <color rgb="FFFF0000"/>
      </bottom>
    </border>
    <border>
      <left style="thin">
        <color rgb="FFFF0000"/>
      </left>
      <right style="thin">
        <color rgb="FFFF0000"/>
      </right>
      <top>
        <color indexed="63"/>
      </top>
      <bottom>
        <color indexed="63"/>
      </bottom>
    </border>
    <border>
      <left style="thin">
        <color theme="0"/>
      </left>
      <right style="thin">
        <color theme="0"/>
      </right>
      <top style="thin">
        <color theme="3" tint="0.7999799847602844"/>
      </top>
      <bottom style="medium">
        <color rgb="FFFF0000"/>
      </bottom>
    </border>
    <border>
      <left style="medium">
        <color rgb="FFFF0000"/>
      </left>
      <right style="medium">
        <color rgb="FFFF0000"/>
      </right>
      <top style="medium">
        <color rgb="FFFF0000"/>
      </top>
      <bottom style="medium">
        <color rgb="FFFF0000"/>
      </bottom>
    </border>
    <border>
      <left>
        <color indexed="63"/>
      </left>
      <right style="thin">
        <color theme="3" tint="0.39998000860214233"/>
      </right>
      <top>
        <color indexed="63"/>
      </top>
      <bottom style="thin">
        <color theme="3" tint="0.39998000860214233"/>
      </bottom>
    </border>
    <border>
      <left>
        <color indexed="63"/>
      </left>
      <right>
        <color indexed="63"/>
      </right>
      <top>
        <color indexed="63"/>
      </top>
      <bottom style="hair">
        <color rgb="FFFF0000"/>
      </bottom>
    </border>
    <border>
      <left>
        <color indexed="63"/>
      </left>
      <right style="thick">
        <color theme="3" tint="0.3999499976634979"/>
      </right>
      <top>
        <color indexed="63"/>
      </top>
      <bottom style="thin">
        <color theme="0"/>
      </bottom>
    </border>
    <border>
      <left>
        <color indexed="63"/>
      </left>
      <right style="thin">
        <color theme="0"/>
      </right>
      <top>
        <color indexed="63"/>
      </top>
      <bottom style="thin">
        <color theme="0"/>
      </bottom>
    </border>
    <border>
      <left style="thin">
        <color theme="0"/>
      </left>
      <right style="thick">
        <color theme="3" tint="0.5999600291252136"/>
      </right>
      <top>
        <color indexed="63"/>
      </top>
      <bottom style="thin">
        <color theme="0"/>
      </bottom>
    </border>
    <border>
      <left style="thin">
        <color theme="0"/>
      </left>
      <right style="thick">
        <color theme="3" tint="0.3999499976634979"/>
      </right>
      <top style="thin">
        <color theme="0"/>
      </top>
      <bottom style="hair">
        <color rgb="FFFF0000"/>
      </bottom>
    </border>
    <border>
      <left>
        <color indexed="63"/>
      </left>
      <right style="thin">
        <color theme="0"/>
      </right>
      <top style="thin">
        <color theme="0"/>
      </top>
      <bottom style="hair">
        <color rgb="FFFF0000"/>
      </bottom>
    </border>
    <border>
      <left style="thin">
        <color theme="0"/>
      </left>
      <right style="thick">
        <color theme="3" tint="0.5999600291252136"/>
      </right>
      <top style="thin">
        <color theme="0"/>
      </top>
      <bottom style="hair">
        <color rgb="FFFF0000"/>
      </bottom>
    </border>
    <border>
      <left>
        <color indexed="63"/>
      </left>
      <right style="mediumDashed">
        <color rgb="FFFF0000"/>
      </right>
      <top>
        <color indexed="63"/>
      </top>
      <bottom style="hair">
        <color rgb="FFFF0000"/>
      </bottom>
    </border>
    <border>
      <left>
        <color indexed="63"/>
      </left>
      <right style="thick">
        <color theme="3" tint="0.5999900102615356"/>
      </right>
      <top style="thick">
        <color theme="4" tint="0.39998000860214233"/>
      </top>
      <bottom>
        <color indexed="63"/>
      </bottom>
    </border>
    <border>
      <left style="mediumDashed">
        <color rgb="FFFF0000"/>
      </left>
      <right style="mediumDashed">
        <color rgb="FFFF0000"/>
      </right>
      <top>
        <color indexed="63"/>
      </top>
      <bottom style="thin">
        <color theme="3" tint="0.7999799847602844"/>
      </bottom>
    </border>
    <border>
      <left style="mediumDashed">
        <color rgb="FFFF0000"/>
      </left>
      <right style="thick">
        <color theme="3" tint="0.3999499976634979"/>
      </right>
      <top style="thin">
        <color theme="0"/>
      </top>
      <bottom style="mediumDashed">
        <color rgb="FFFF0000"/>
      </bottom>
    </border>
    <border>
      <left style="mediumDashed">
        <color rgb="FFFF0000"/>
      </left>
      <right style="mediumDashed">
        <color rgb="FFFF0000"/>
      </right>
      <top style="mediumDashed">
        <color rgb="FFFF0000"/>
      </top>
      <bottom>
        <color indexed="63"/>
      </bottom>
    </border>
    <border>
      <left style="mediumDashed">
        <color rgb="FFFF0000"/>
      </left>
      <right>
        <color indexed="63"/>
      </right>
      <top style="mediumDashed">
        <color rgb="FFFF0000"/>
      </top>
      <bottom>
        <color indexed="63"/>
      </bottom>
    </border>
    <border>
      <left style="mediumDashed">
        <color rgb="FFFF0000"/>
      </left>
      <right style="mediumDashed">
        <color rgb="FFFF0000"/>
      </right>
      <top style="mediumDashed">
        <color rgb="FFFF0000"/>
      </top>
      <bottom style="mediumDashed">
        <color rgb="FFFF0000"/>
      </bottom>
    </border>
    <border>
      <left>
        <color indexed="63"/>
      </left>
      <right>
        <color indexed="63"/>
      </right>
      <top style="thin">
        <color theme="0"/>
      </top>
      <bottom style="thin">
        <color theme="3" tint="0.7999799847602844"/>
      </bottom>
    </border>
    <border>
      <left style="thin">
        <color theme="3" tint="0.7999799847602844"/>
      </left>
      <right>
        <color indexed="63"/>
      </right>
      <top style="thin">
        <color theme="0"/>
      </top>
      <bottom style="thin">
        <color theme="3" tint="0.7999799847602844"/>
      </bottom>
    </border>
    <border>
      <left>
        <color indexed="63"/>
      </left>
      <right style="thick">
        <color theme="3" tint="0.5999600291252136"/>
      </right>
      <top style="thin">
        <color theme="0"/>
      </top>
      <bottom style="thin">
        <color theme="0"/>
      </bottom>
    </border>
    <border>
      <left>
        <color indexed="63"/>
      </left>
      <right>
        <color indexed="63"/>
      </right>
      <top>
        <color indexed="63"/>
      </top>
      <bottom style="thick">
        <color theme="4" tint="0.3998500108718872"/>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3" tint="0.5999900102615356"/>
      </left>
      <right style="thin">
        <color theme="3" tint="0.5999900102615356"/>
      </right>
      <top style="thin">
        <color theme="3" tint="0.5999900102615356"/>
      </top>
      <bottom style="thin">
        <color theme="3" tint="0.5999900102615356"/>
      </bottom>
    </border>
    <border>
      <left>
        <color indexed="63"/>
      </left>
      <right style="thick">
        <color theme="3" tint="0.5999600291252136"/>
      </right>
      <top>
        <color indexed="63"/>
      </top>
      <bottom style="thin">
        <color theme="0"/>
      </bottom>
    </border>
    <border>
      <left style="thin">
        <color theme="0"/>
      </left>
      <right style="thin">
        <color theme="0"/>
      </right>
      <top>
        <color indexed="63"/>
      </top>
      <bottom style="thin">
        <color theme="0"/>
      </bottom>
    </border>
    <border>
      <left style="mediumDashed">
        <color rgb="FFFF0000"/>
      </left>
      <right>
        <color indexed="63"/>
      </right>
      <top style="mediumDashed">
        <color rgb="FFFF0000"/>
      </top>
      <bottom style="thin">
        <color theme="0"/>
      </bottom>
    </border>
    <border>
      <left>
        <color indexed="63"/>
      </left>
      <right style="thin">
        <color theme="0"/>
      </right>
      <top style="thin">
        <color theme="0"/>
      </top>
      <bottom>
        <color indexed="63"/>
      </bottom>
    </border>
    <border>
      <left style="thick">
        <color theme="3" tint="0.3999499976634979"/>
      </left>
      <right style="thin">
        <color theme="0"/>
      </right>
      <top style="thin">
        <color theme="0"/>
      </top>
      <bottom style="thick">
        <color theme="3" tint="0.3999499976634979"/>
      </bottom>
    </border>
    <border>
      <left style="thick">
        <color theme="4" tint="0.3999499976634979"/>
      </left>
      <right style="medium">
        <color theme="3" tint="0.3999499976634979"/>
      </right>
      <top style="thin">
        <color theme="0"/>
      </top>
      <bottom style="thin">
        <color theme="0"/>
      </bottom>
    </border>
    <border>
      <left style="medium">
        <color theme="3" tint="0.3999499976634979"/>
      </left>
      <right style="thick">
        <color theme="4" tint="0.3999499976634979"/>
      </right>
      <top style="thin">
        <color theme="0"/>
      </top>
      <bottom style="thin">
        <color theme="0"/>
      </bottom>
    </border>
    <border>
      <left style="thin">
        <color theme="0"/>
      </left>
      <right style="thick">
        <color theme="4" tint="0.3999499976634979"/>
      </right>
      <top style="thin">
        <color theme="0"/>
      </top>
      <bottom style="thick">
        <color theme="3" tint="0.3999499976634979"/>
      </bottom>
    </border>
    <border>
      <left style="thin">
        <color theme="3" tint="0.39998000860214233"/>
      </left>
      <right>
        <color indexed="63"/>
      </right>
      <top>
        <color indexed="63"/>
      </top>
      <bottom>
        <color indexed="63"/>
      </bottom>
    </border>
    <border>
      <left>
        <color indexed="63"/>
      </left>
      <right style="thick">
        <color theme="3" tint="0.3999499976634979"/>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44">
    <xf numFmtId="0" fontId="0" fillId="0" borderId="0" xfId="0" applyFont="1" applyAlignment="1">
      <alignment/>
    </xf>
    <xf numFmtId="0" fontId="0" fillId="0" borderId="0" xfId="0" applyAlignment="1">
      <alignment horizontal="right"/>
    </xf>
    <xf numFmtId="0" fontId="0" fillId="0" borderId="0" xfId="0" applyBorder="1" applyAlignment="1">
      <alignment/>
    </xf>
    <xf numFmtId="0" fontId="0" fillId="0" borderId="0" xfId="0" applyFill="1" applyAlignment="1">
      <alignment/>
    </xf>
    <xf numFmtId="0" fontId="0" fillId="33" borderId="10" xfId="0" applyFill="1" applyBorder="1" applyAlignment="1">
      <alignment/>
    </xf>
    <xf numFmtId="0" fontId="0" fillId="33" borderId="10" xfId="0" applyFill="1" applyBorder="1" applyAlignment="1">
      <alignment horizontal="right"/>
    </xf>
    <xf numFmtId="0" fontId="0" fillId="33" borderId="11" xfId="0" applyFill="1" applyBorder="1" applyAlignment="1">
      <alignment horizontal="center"/>
    </xf>
    <xf numFmtId="0" fontId="63" fillId="33" borderId="12" xfId="0" applyFont="1" applyFill="1" applyBorder="1" applyAlignment="1">
      <alignment/>
    </xf>
    <xf numFmtId="0" fontId="64" fillId="8" borderId="13" xfId="0" applyFont="1" applyFill="1" applyBorder="1" applyAlignment="1">
      <alignment/>
    </xf>
    <xf numFmtId="0" fontId="65" fillId="34" borderId="14" xfId="0" applyFont="1" applyFill="1" applyBorder="1" applyAlignment="1">
      <alignment/>
    </xf>
    <xf numFmtId="0" fontId="65" fillId="34" borderId="0" xfId="0" applyFont="1" applyFill="1" applyBorder="1" applyAlignment="1">
      <alignment/>
    </xf>
    <xf numFmtId="0" fontId="65" fillId="34" borderId="0" xfId="0" applyFont="1" applyFill="1" applyBorder="1" applyAlignment="1">
      <alignment horizontal="right"/>
    </xf>
    <xf numFmtId="0" fontId="65" fillId="34" borderId="0" xfId="0" applyFont="1" applyFill="1" applyBorder="1" applyAlignment="1">
      <alignment horizontal="center"/>
    </xf>
    <xf numFmtId="0" fontId="65" fillId="34" borderId="15" xfId="0" applyFont="1" applyFill="1" applyBorder="1" applyAlignment="1">
      <alignment horizontal="center"/>
    </xf>
    <xf numFmtId="0" fontId="64" fillId="8" borderId="16" xfId="0" applyFont="1" applyFill="1" applyBorder="1" applyAlignment="1">
      <alignment/>
    </xf>
    <xf numFmtId="0" fontId="64" fillId="8" borderId="17" xfId="0" applyFont="1" applyFill="1" applyBorder="1" applyAlignment="1">
      <alignment horizontal="right"/>
    </xf>
    <xf numFmtId="0" fontId="64" fillId="8" borderId="17" xfId="0" applyFont="1" applyFill="1" applyBorder="1" applyAlignment="1">
      <alignment/>
    </xf>
    <xf numFmtId="0" fontId="64" fillId="8" borderId="18" xfId="0" applyFont="1" applyFill="1" applyBorder="1" applyAlignment="1">
      <alignment horizontal="right"/>
    </xf>
    <xf numFmtId="0" fontId="65" fillId="35" borderId="16" xfId="0" applyFont="1" applyFill="1" applyBorder="1" applyAlignment="1">
      <alignment horizontal="right"/>
    </xf>
    <xf numFmtId="0" fontId="64" fillId="8" borderId="19" xfId="0" applyFont="1" applyFill="1" applyBorder="1" applyAlignment="1">
      <alignment/>
    </xf>
    <xf numFmtId="0" fontId="64" fillId="8" borderId="19" xfId="0" applyFont="1" applyFill="1" applyBorder="1" applyAlignment="1">
      <alignment horizontal="right"/>
    </xf>
    <xf numFmtId="0" fontId="64" fillId="34" borderId="14" xfId="0" applyFont="1" applyFill="1" applyBorder="1" applyAlignment="1">
      <alignment/>
    </xf>
    <xf numFmtId="0" fontId="64" fillId="34" borderId="0" xfId="0" applyFont="1" applyFill="1" applyBorder="1" applyAlignment="1">
      <alignment/>
    </xf>
    <xf numFmtId="0" fontId="64" fillId="34" borderId="0" xfId="0" applyFont="1" applyFill="1" applyBorder="1" applyAlignment="1">
      <alignment horizontal="right"/>
    </xf>
    <xf numFmtId="0" fontId="65" fillId="35" borderId="20" xfId="0" applyFont="1" applyFill="1" applyBorder="1" applyAlignment="1">
      <alignment horizontal="center"/>
    </xf>
    <xf numFmtId="164" fontId="65" fillId="35" borderId="16" xfId="0" applyNumberFormat="1" applyFont="1" applyFill="1" applyBorder="1" applyAlignment="1">
      <alignment horizontal="right"/>
    </xf>
    <xf numFmtId="2" fontId="65" fillId="35" borderId="16" xfId="0" applyNumberFormat="1" applyFont="1" applyFill="1" applyBorder="1" applyAlignment="1">
      <alignment horizontal="right"/>
    </xf>
    <xf numFmtId="0" fontId="65" fillId="36" borderId="21" xfId="0" applyFont="1" applyFill="1" applyBorder="1" applyAlignment="1" applyProtection="1">
      <alignment horizontal="center"/>
      <protection locked="0"/>
    </xf>
    <xf numFmtId="0" fontId="65" fillId="36" borderId="19" xfId="0" applyFont="1" applyFill="1" applyBorder="1" applyAlignment="1" applyProtection="1">
      <alignment/>
      <protection locked="0"/>
    </xf>
    <xf numFmtId="2" fontId="65" fillId="36" borderId="22" xfId="0" applyNumberFormat="1" applyFont="1" applyFill="1" applyBorder="1" applyAlignment="1" applyProtection="1">
      <alignment horizontal="right"/>
      <protection locked="0"/>
    </xf>
    <xf numFmtId="0" fontId="65" fillId="36" borderId="23" xfId="0" applyFont="1" applyFill="1" applyBorder="1" applyAlignment="1" applyProtection="1">
      <alignment/>
      <protection locked="0"/>
    </xf>
    <xf numFmtId="0" fontId="65" fillId="36" borderId="24" xfId="0" applyFont="1" applyFill="1" applyBorder="1" applyAlignment="1" applyProtection="1">
      <alignment/>
      <protection locked="0"/>
    </xf>
    <xf numFmtId="0" fontId="65" fillId="34" borderId="19" xfId="0" applyFont="1" applyFill="1" applyBorder="1" applyAlignment="1">
      <alignment/>
    </xf>
    <xf numFmtId="0" fontId="65" fillId="34" borderId="25" xfId="0" applyFont="1" applyFill="1" applyBorder="1" applyAlignment="1">
      <alignment horizontal="center"/>
    </xf>
    <xf numFmtId="2" fontId="65" fillId="35" borderId="25" xfId="0" applyNumberFormat="1" applyFont="1" applyFill="1" applyBorder="1" applyAlignment="1">
      <alignment horizontal="right"/>
    </xf>
    <xf numFmtId="0" fontId="65" fillId="36" borderId="20" xfId="0" applyFont="1" applyFill="1" applyBorder="1" applyAlignment="1" applyProtection="1">
      <alignment horizontal="center"/>
      <protection locked="0"/>
    </xf>
    <xf numFmtId="0" fontId="65" fillId="34" borderId="26" xfId="0" applyFont="1" applyFill="1" applyBorder="1" applyAlignment="1">
      <alignment horizontal="center"/>
    </xf>
    <xf numFmtId="0" fontId="65" fillId="34" borderId="27" xfId="0" applyFont="1" applyFill="1" applyBorder="1" applyAlignment="1">
      <alignment horizontal="center"/>
    </xf>
    <xf numFmtId="0" fontId="65" fillId="36" borderId="28" xfId="0" applyFont="1" applyFill="1" applyBorder="1" applyAlignment="1" applyProtection="1">
      <alignment horizontal="center"/>
      <protection locked="0"/>
    </xf>
    <xf numFmtId="0" fontId="65" fillId="35" borderId="29" xfId="0" applyFont="1" applyFill="1" applyBorder="1" applyAlignment="1">
      <alignment horizontal="center"/>
    </xf>
    <xf numFmtId="0" fontId="65" fillId="35" borderId="30" xfId="0" applyFont="1" applyFill="1" applyBorder="1" applyAlignment="1">
      <alignment horizontal="center"/>
    </xf>
    <xf numFmtId="0" fontId="65" fillId="34" borderId="26" xfId="0" applyFont="1" applyFill="1" applyBorder="1" applyAlignment="1">
      <alignment/>
    </xf>
    <xf numFmtId="0" fontId="65" fillId="34" borderId="31" xfId="0" applyFont="1" applyFill="1" applyBorder="1" applyAlignment="1">
      <alignment/>
    </xf>
    <xf numFmtId="0" fontId="65" fillId="34" borderId="32" xfId="0" applyFont="1" applyFill="1" applyBorder="1" applyAlignment="1">
      <alignment horizontal="center"/>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2" fontId="65" fillId="35" borderId="18" xfId="0" applyNumberFormat="1" applyFont="1" applyFill="1" applyBorder="1" applyAlignment="1" applyProtection="1">
      <alignment horizontal="center"/>
      <protection/>
    </xf>
    <xf numFmtId="0" fontId="0" fillId="0" borderId="0" xfId="0" applyFill="1" applyAlignment="1">
      <alignment horizontal="right"/>
    </xf>
    <xf numFmtId="0" fontId="2" fillId="0" borderId="0" xfId="0" applyFont="1" applyFill="1" applyAlignment="1">
      <alignment/>
    </xf>
    <xf numFmtId="0" fontId="65" fillId="0" borderId="0" xfId="0" applyFont="1" applyFill="1" applyAlignment="1">
      <alignment/>
    </xf>
    <xf numFmtId="0" fontId="66" fillId="0" borderId="0" xfId="0" applyFont="1" applyFill="1" applyAlignment="1">
      <alignment/>
    </xf>
    <xf numFmtId="0" fontId="0" fillId="0" borderId="36" xfId="0" applyFill="1" applyBorder="1" applyAlignment="1">
      <alignment horizontal="center"/>
    </xf>
    <xf numFmtId="0" fontId="0" fillId="0" borderId="37" xfId="0" applyBorder="1" applyAlignment="1">
      <alignment/>
    </xf>
    <xf numFmtId="0" fontId="0" fillId="0" borderId="38" xfId="0" applyBorder="1" applyAlignment="1">
      <alignment/>
    </xf>
    <xf numFmtId="0" fontId="65" fillId="0" borderId="39" xfId="0" applyFont="1" applyBorder="1" applyAlignment="1">
      <alignment/>
    </xf>
    <xf numFmtId="0" fontId="65" fillId="0" borderId="40" xfId="0" applyFont="1" applyBorder="1" applyAlignment="1">
      <alignment/>
    </xf>
    <xf numFmtId="0" fontId="65" fillId="0" borderId="41" xfId="0" applyFont="1" applyBorder="1" applyAlignment="1">
      <alignment/>
    </xf>
    <xf numFmtId="0" fontId="65" fillId="0" borderId="42" xfId="0" applyFont="1" applyBorder="1" applyAlignment="1">
      <alignment horizontal="right"/>
    </xf>
    <xf numFmtId="0" fontId="65" fillId="0" borderId="42" xfId="0" applyFont="1" applyBorder="1" applyAlignment="1">
      <alignment/>
    </xf>
    <xf numFmtId="0" fontId="65" fillId="0" borderId="43" xfId="0" applyFont="1" applyBorder="1" applyAlignment="1">
      <alignment/>
    </xf>
    <xf numFmtId="0" fontId="63" fillId="33" borderId="44" xfId="0" applyFont="1" applyFill="1" applyBorder="1" applyAlignment="1">
      <alignment/>
    </xf>
    <xf numFmtId="0" fontId="67" fillId="33" borderId="45" xfId="0" applyFont="1" applyFill="1" applyBorder="1" applyAlignment="1">
      <alignment horizontal="fill" vertical="top"/>
    </xf>
    <xf numFmtId="0" fontId="68" fillId="33" borderId="45" xfId="0" applyFont="1" applyFill="1" applyBorder="1" applyAlignment="1">
      <alignment horizontal="fill" vertical="top"/>
    </xf>
    <xf numFmtId="0" fontId="68" fillId="33" borderId="39" xfId="0" applyFont="1" applyFill="1" applyBorder="1" applyAlignment="1">
      <alignment horizontal="fill" vertical="top"/>
    </xf>
    <xf numFmtId="0" fontId="67" fillId="33" borderId="40" xfId="0" applyFont="1" applyFill="1" applyBorder="1" applyAlignment="1">
      <alignment horizontal="fill" vertical="top"/>
    </xf>
    <xf numFmtId="0" fontId="68" fillId="33" borderId="40" xfId="0" applyFont="1" applyFill="1" applyBorder="1" applyAlignment="1">
      <alignment horizontal="fill" vertical="top"/>
    </xf>
    <xf numFmtId="0" fontId="67" fillId="33" borderId="43" xfId="0" applyFont="1" applyFill="1" applyBorder="1" applyAlignment="1">
      <alignment horizontal="fill" vertical="top"/>
    </xf>
    <xf numFmtId="0" fontId="63" fillId="33" borderId="45" xfId="0" applyFont="1" applyFill="1" applyBorder="1" applyAlignment="1">
      <alignment horizontal="center"/>
    </xf>
    <xf numFmtId="0" fontId="69" fillId="34" borderId="26" xfId="0" applyFont="1" applyFill="1" applyBorder="1" applyAlignment="1">
      <alignment horizontal="center"/>
    </xf>
    <xf numFmtId="0" fontId="69" fillId="34" borderId="15" xfId="0" applyFont="1" applyFill="1" applyBorder="1" applyAlignment="1">
      <alignment horizontal="center"/>
    </xf>
    <xf numFmtId="0" fontId="64" fillId="8" borderId="0" xfId="0" applyFont="1" applyFill="1" applyBorder="1" applyAlignment="1">
      <alignment/>
    </xf>
    <xf numFmtId="0" fontId="70" fillId="8" borderId="0" xfId="0" applyFont="1" applyFill="1" applyBorder="1" applyAlignment="1">
      <alignment horizontal="left"/>
    </xf>
    <xf numFmtId="0" fontId="65" fillId="0" borderId="17" xfId="0" applyFont="1" applyBorder="1" applyAlignment="1">
      <alignment/>
    </xf>
    <xf numFmtId="0" fontId="65" fillId="0" borderId="19" xfId="0" applyFont="1" applyBorder="1" applyAlignment="1">
      <alignment/>
    </xf>
    <xf numFmtId="0" fontId="65" fillId="0" borderId="46" xfId="0" applyFont="1" applyBorder="1" applyAlignment="1">
      <alignment/>
    </xf>
    <xf numFmtId="0" fontId="0" fillId="0" borderId="0" xfId="0" applyBorder="1" applyAlignment="1">
      <alignment horizontal="right"/>
    </xf>
    <xf numFmtId="0" fontId="65" fillId="8" borderId="17" xfId="0" applyFont="1" applyFill="1" applyBorder="1" applyAlignment="1">
      <alignment/>
    </xf>
    <xf numFmtId="0" fontId="3" fillId="8" borderId="0" xfId="0" applyFont="1" applyFill="1" applyBorder="1" applyAlignment="1">
      <alignment/>
    </xf>
    <xf numFmtId="0" fontId="64" fillId="8" borderId="47" xfId="0" applyFont="1" applyFill="1" applyBorder="1" applyAlignment="1">
      <alignment/>
    </xf>
    <xf numFmtId="0" fontId="3" fillId="8" borderId="47" xfId="0" applyFont="1" applyFill="1" applyBorder="1" applyAlignment="1">
      <alignment/>
    </xf>
    <xf numFmtId="0" fontId="3" fillId="8" borderId="17" xfId="0" applyFont="1" applyFill="1" applyBorder="1" applyAlignment="1">
      <alignment/>
    </xf>
    <xf numFmtId="0" fontId="70" fillId="8" borderId="48" xfId="0" applyFont="1" applyFill="1" applyBorder="1" applyAlignment="1">
      <alignment horizontal="left"/>
    </xf>
    <xf numFmtId="0" fontId="70" fillId="8" borderId="19" xfId="0" applyFont="1" applyFill="1" applyBorder="1" applyAlignment="1">
      <alignment horizontal="left"/>
    </xf>
    <xf numFmtId="0" fontId="65" fillId="8" borderId="19" xfId="0" applyFont="1" applyFill="1" applyBorder="1" applyAlignment="1">
      <alignment/>
    </xf>
    <xf numFmtId="0" fontId="64" fillId="8" borderId="49" xfId="0" applyFont="1" applyFill="1" applyBorder="1" applyAlignment="1">
      <alignment/>
    </xf>
    <xf numFmtId="0" fontId="64" fillId="8" borderId="50" xfId="0" applyFont="1" applyFill="1" applyBorder="1" applyAlignment="1">
      <alignment horizontal="right"/>
    </xf>
    <xf numFmtId="0" fontId="3" fillId="8" borderId="48" xfId="0" applyFont="1" applyFill="1" applyBorder="1" applyAlignment="1">
      <alignment/>
    </xf>
    <xf numFmtId="0" fontId="3" fillId="8" borderId="19" xfId="0" applyFont="1" applyFill="1" applyBorder="1" applyAlignment="1">
      <alignment/>
    </xf>
    <xf numFmtId="0" fontId="3" fillId="8" borderId="51" xfId="0" applyFont="1" applyFill="1" applyBorder="1" applyAlignment="1">
      <alignment/>
    </xf>
    <xf numFmtId="0" fontId="3" fillId="8" borderId="52" xfId="0" applyFont="1" applyFill="1" applyBorder="1" applyAlignment="1">
      <alignment/>
    </xf>
    <xf numFmtId="0" fontId="65" fillId="0" borderId="53" xfId="0" applyFont="1" applyBorder="1" applyAlignment="1">
      <alignment/>
    </xf>
    <xf numFmtId="0" fontId="65" fillId="0" borderId="53" xfId="0" applyFont="1" applyBorder="1" applyAlignment="1">
      <alignment horizontal="right"/>
    </xf>
    <xf numFmtId="0" fontId="65" fillId="0" borderId="46" xfId="0" applyFont="1" applyBorder="1" applyAlignment="1">
      <alignment horizontal="right"/>
    </xf>
    <xf numFmtId="0" fontId="64" fillId="8" borderId="54" xfId="0" applyFont="1" applyFill="1" applyBorder="1" applyAlignment="1">
      <alignment horizontal="right"/>
    </xf>
    <xf numFmtId="0" fontId="64" fillId="8" borderId="53" xfId="0" applyFont="1" applyFill="1" applyBorder="1" applyAlignment="1">
      <alignment/>
    </xf>
    <xf numFmtId="0" fontId="64" fillId="8" borderId="38" xfId="0" applyFont="1" applyFill="1" applyBorder="1" applyAlignment="1">
      <alignment horizontal="right"/>
    </xf>
    <xf numFmtId="0" fontId="70" fillId="8" borderId="38" xfId="0" applyFont="1" applyFill="1" applyBorder="1" applyAlignment="1">
      <alignment horizontal="left"/>
    </xf>
    <xf numFmtId="0" fontId="70" fillId="8" borderId="46" xfId="0" applyFont="1" applyFill="1" applyBorder="1" applyAlignment="1">
      <alignment horizontal="left"/>
    </xf>
    <xf numFmtId="0" fontId="65" fillId="8" borderId="53" xfId="0" applyFont="1" applyFill="1" applyBorder="1" applyAlignment="1">
      <alignment/>
    </xf>
    <xf numFmtId="0" fontId="64" fillId="8" borderId="38" xfId="0" applyFont="1" applyFill="1" applyBorder="1" applyAlignment="1">
      <alignment/>
    </xf>
    <xf numFmtId="0" fontId="3" fillId="8" borderId="38" xfId="0" applyFont="1" applyFill="1" applyBorder="1" applyAlignment="1">
      <alignment/>
    </xf>
    <xf numFmtId="0" fontId="3" fillId="8" borderId="46" xfId="0" applyFont="1" applyFill="1" applyBorder="1" applyAlignment="1">
      <alignment/>
    </xf>
    <xf numFmtId="0" fontId="65" fillId="8" borderId="46" xfId="0" applyFont="1" applyFill="1" applyBorder="1" applyAlignment="1">
      <alignment/>
    </xf>
    <xf numFmtId="0" fontId="3" fillId="8" borderId="53" xfId="0" applyFont="1" applyFill="1" applyBorder="1" applyAlignment="1">
      <alignment/>
    </xf>
    <xf numFmtId="0" fontId="3" fillId="8" borderId="55" xfId="0" applyFont="1" applyFill="1" applyBorder="1" applyAlignment="1">
      <alignment/>
    </xf>
    <xf numFmtId="0" fontId="65" fillId="34" borderId="38" xfId="0" applyFont="1" applyFill="1" applyBorder="1" applyAlignment="1">
      <alignment/>
    </xf>
    <xf numFmtId="166" fontId="3" fillId="35" borderId="38" xfId="0" applyNumberFormat="1" applyFont="1" applyFill="1" applyBorder="1" applyAlignment="1">
      <alignment/>
    </xf>
    <xf numFmtId="0" fontId="65" fillId="35" borderId="53" xfId="0" applyFont="1" applyFill="1" applyBorder="1" applyAlignment="1">
      <alignment/>
    </xf>
    <xf numFmtId="166" fontId="65" fillId="35" borderId="38" xfId="0" applyNumberFormat="1" applyFont="1" applyFill="1" applyBorder="1" applyAlignment="1">
      <alignment/>
    </xf>
    <xf numFmtId="0" fontId="65" fillId="35" borderId="46" xfId="0" applyFont="1" applyFill="1" applyBorder="1" applyAlignment="1">
      <alignment/>
    </xf>
    <xf numFmtId="0" fontId="3" fillId="35" borderId="38" xfId="0" applyFont="1" applyFill="1" applyBorder="1" applyAlignment="1">
      <alignment/>
    </xf>
    <xf numFmtId="166" fontId="3" fillId="35" borderId="55" xfId="0" applyNumberFormat="1" applyFont="1" applyFill="1" applyBorder="1" applyAlignment="1">
      <alignment/>
    </xf>
    <xf numFmtId="0" fontId="70" fillId="8" borderId="38" xfId="0" applyFont="1" applyFill="1" applyBorder="1" applyAlignment="1">
      <alignment horizontal="right"/>
    </xf>
    <xf numFmtId="0" fontId="64" fillId="8" borderId="53" xfId="0" applyFont="1" applyFill="1" applyBorder="1" applyAlignment="1">
      <alignment horizontal="right"/>
    </xf>
    <xf numFmtId="0" fontId="3" fillId="8" borderId="38" xfId="0" applyFont="1" applyFill="1" applyBorder="1" applyAlignment="1">
      <alignment horizontal="right"/>
    </xf>
    <xf numFmtId="0" fontId="3" fillId="8" borderId="46" xfId="0" applyFont="1" applyFill="1" applyBorder="1" applyAlignment="1">
      <alignment horizontal="right"/>
    </xf>
    <xf numFmtId="0" fontId="70" fillId="8" borderId="46" xfId="0" applyFont="1" applyFill="1" applyBorder="1" applyAlignment="1">
      <alignment horizontal="right"/>
    </xf>
    <xf numFmtId="0" fontId="3" fillId="8" borderId="53" xfId="0" applyFont="1" applyFill="1" applyBorder="1" applyAlignment="1">
      <alignment horizontal="right"/>
    </xf>
    <xf numFmtId="0" fontId="3" fillId="8" borderId="55" xfId="0" applyFont="1" applyFill="1" applyBorder="1" applyAlignment="1">
      <alignment horizontal="right"/>
    </xf>
    <xf numFmtId="0" fontId="3" fillId="8" borderId="56" xfId="0" applyFont="1" applyFill="1" applyBorder="1" applyAlignment="1">
      <alignment/>
    </xf>
    <xf numFmtId="0" fontId="3" fillId="8" borderId="56" xfId="0" applyFont="1" applyFill="1" applyBorder="1" applyAlignment="1">
      <alignment horizontal="right"/>
    </xf>
    <xf numFmtId="0" fontId="65" fillId="0" borderId="56" xfId="0" applyFont="1" applyBorder="1" applyAlignment="1">
      <alignment horizontal="right"/>
    </xf>
    <xf numFmtId="0" fontId="65" fillId="35" borderId="56" xfId="0" applyFont="1" applyFill="1" applyBorder="1" applyAlignment="1">
      <alignment/>
    </xf>
    <xf numFmtId="0" fontId="3" fillId="8" borderId="57" xfId="0" applyFont="1" applyFill="1" applyBorder="1" applyAlignment="1">
      <alignment horizontal="right"/>
    </xf>
    <xf numFmtId="166" fontId="3" fillId="35" borderId="56" xfId="0" applyNumberFormat="1" applyFont="1" applyFill="1" applyBorder="1" applyAlignment="1">
      <alignment/>
    </xf>
    <xf numFmtId="166" fontId="3" fillId="35" borderId="54" xfId="0" applyNumberFormat="1" applyFont="1" applyFill="1" applyBorder="1" applyAlignment="1">
      <alignment/>
    </xf>
    <xf numFmtId="0" fontId="3" fillId="0" borderId="0" xfId="0" applyFont="1" applyFill="1" applyBorder="1" applyAlignment="1">
      <alignment/>
    </xf>
    <xf numFmtId="0" fontId="0" fillId="8" borderId="0" xfId="0" applyFill="1" applyAlignment="1">
      <alignment/>
    </xf>
    <xf numFmtId="0" fontId="65" fillId="35" borderId="58" xfId="0" applyFont="1" applyFill="1" applyBorder="1" applyAlignment="1">
      <alignment/>
    </xf>
    <xf numFmtId="0" fontId="3" fillId="34" borderId="59" xfId="0" applyFont="1" applyFill="1" applyBorder="1" applyAlignment="1">
      <alignment/>
    </xf>
    <xf numFmtId="0" fontId="65" fillId="34" borderId="60" xfId="0" applyFont="1" applyFill="1" applyBorder="1" applyAlignment="1">
      <alignment/>
    </xf>
    <xf numFmtId="0" fontId="3" fillId="34" borderId="61" xfId="0" applyFont="1" applyFill="1" applyBorder="1" applyAlignment="1">
      <alignment/>
    </xf>
    <xf numFmtId="0" fontId="65" fillId="34" borderId="61" xfId="0" applyFont="1" applyFill="1" applyBorder="1" applyAlignment="1">
      <alignment/>
    </xf>
    <xf numFmtId="0" fontId="65" fillId="0" borderId="62" xfId="0" applyFont="1" applyBorder="1" applyAlignment="1">
      <alignment/>
    </xf>
    <xf numFmtId="166" fontId="3" fillId="35" borderId="63" xfId="0" applyNumberFormat="1" applyFont="1" applyFill="1" applyBorder="1" applyAlignment="1">
      <alignment/>
    </xf>
    <xf numFmtId="0" fontId="65" fillId="35" borderId="64" xfId="0" applyFont="1" applyFill="1" applyBorder="1" applyAlignment="1">
      <alignment/>
    </xf>
    <xf numFmtId="0" fontId="65" fillId="0" borderId="64" xfId="0" applyFont="1" applyBorder="1" applyAlignment="1">
      <alignment/>
    </xf>
    <xf numFmtId="0" fontId="65" fillId="34" borderId="65" xfId="0" applyFont="1" applyFill="1" applyBorder="1" applyAlignment="1">
      <alignment/>
    </xf>
    <xf numFmtId="0" fontId="3" fillId="34" borderId="64" xfId="0" applyFont="1" applyFill="1" applyBorder="1" applyAlignment="1">
      <alignment/>
    </xf>
    <xf numFmtId="0" fontId="65" fillId="0" borderId="60" xfId="0" applyFont="1" applyBorder="1" applyAlignment="1">
      <alignment/>
    </xf>
    <xf numFmtId="166" fontId="3" fillId="35" borderId="62" xfId="0" applyNumberFormat="1" applyFont="1" applyFill="1" applyBorder="1" applyAlignment="1">
      <alignment/>
    </xf>
    <xf numFmtId="0" fontId="65" fillId="34" borderId="64" xfId="0" applyFont="1" applyFill="1" applyBorder="1" applyAlignment="1">
      <alignment/>
    </xf>
    <xf numFmtId="0" fontId="3" fillId="34" borderId="60" xfId="0" applyFont="1" applyFill="1" applyBorder="1" applyAlignment="1">
      <alignment/>
    </xf>
    <xf numFmtId="166" fontId="3" fillId="35" borderId="61" xfId="0" applyNumberFormat="1" applyFont="1" applyFill="1" applyBorder="1" applyAlignment="1">
      <alignment/>
    </xf>
    <xf numFmtId="0" fontId="3" fillId="34" borderId="66" xfId="0" applyFont="1" applyFill="1" applyBorder="1" applyAlignment="1">
      <alignment/>
    </xf>
    <xf numFmtId="0" fontId="64" fillId="34" borderId="17" xfId="0" applyFont="1" applyFill="1" applyBorder="1" applyAlignment="1">
      <alignment/>
    </xf>
    <xf numFmtId="0" fontId="64" fillId="34" borderId="18" xfId="0" applyFont="1" applyFill="1" applyBorder="1" applyAlignment="1">
      <alignment horizontal="right"/>
    </xf>
    <xf numFmtId="0" fontId="64" fillId="34" borderId="13" xfId="0" applyFont="1" applyFill="1" applyBorder="1" applyAlignment="1">
      <alignment/>
    </xf>
    <xf numFmtId="1" fontId="65" fillId="35" borderId="20" xfId="0" applyNumberFormat="1" applyFont="1" applyFill="1" applyBorder="1" applyAlignment="1">
      <alignment horizontal="center"/>
    </xf>
    <xf numFmtId="165" fontId="65" fillId="36" borderId="22" xfId="0" applyNumberFormat="1" applyFont="1" applyFill="1" applyBorder="1" applyAlignment="1" applyProtection="1">
      <alignment horizontal="right"/>
      <protection locked="0"/>
    </xf>
    <xf numFmtId="165" fontId="65" fillId="35" borderId="18" xfId="0" applyNumberFormat="1" applyFont="1" applyFill="1" applyBorder="1" applyAlignment="1" applyProtection="1">
      <alignment horizontal="right"/>
      <protection/>
    </xf>
    <xf numFmtId="0" fontId="70" fillId="8" borderId="13" xfId="0" applyFont="1" applyFill="1" applyBorder="1" applyAlignment="1">
      <alignment/>
    </xf>
    <xf numFmtId="0" fontId="71" fillId="0" borderId="0" xfId="0" applyFont="1" applyAlignment="1">
      <alignment/>
    </xf>
    <xf numFmtId="0" fontId="0" fillId="0" borderId="0" xfId="0" applyFill="1" applyBorder="1" applyAlignment="1">
      <alignment/>
    </xf>
    <xf numFmtId="0" fontId="0" fillId="0" borderId="67" xfId="0" applyFill="1" applyBorder="1" applyAlignment="1">
      <alignment/>
    </xf>
    <xf numFmtId="0" fontId="0" fillId="0" borderId="68" xfId="0" applyBorder="1" applyAlignment="1">
      <alignment/>
    </xf>
    <xf numFmtId="0" fontId="71" fillId="0" borderId="0" xfId="0" applyFont="1" applyBorder="1" applyAlignment="1">
      <alignment/>
    </xf>
    <xf numFmtId="0" fontId="0" fillId="0" borderId="68" xfId="0" applyFill="1" applyBorder="1" applyAlignment="1">
      <alignment/>
    </xf>
    <xf numFmtId="0" fontId="72" fillId="0" borderId="0" xfId="48" applyFont="1" applyAlignment="1" applyProtection="1">
      <alignment/>
      <protection/>
    </xf>
    <xf numFmtId="0" fontId="72" fillId="0" borderId="0" xfId="48" applyFont="1" applyBorder="1" applyAlignment="1" applyProtection="1">
      <alignment/>
      <protection/>
    </xf>
    <xf numFmtId="0" fontId="64" fillId="8" borderId="13" xfId="0" applyFont="1" applyFill="1" applyBorder="1" applyAlignment="1">
      <alignment vertical="center"/>
    </xf>
    <xf numFmtId="0" fontId="64" fillId="8" borderId="17" xfId="0" applyFont="1" applyFill="1" applyBorder="1" applyAlignment="1">
      <alignment vertical="center"/>
    </xf>
    <xf numFmtId="0" fontId="64" fillId="8" borderId="17" xfId="0" applyFont="1" applyFill="1" applyBorder="1" applyAlignment="1">
      <alignment horizontal="right" vertical="center"/>
    </xf>
    <xf numFmtId="0" fontId="65" fillId="34" borderId="27" xfId="0" applyFont="1" applyFill="1" applyBorder="1" applyAlignment="1">
      <alignment horizontal="center" vertical="center"/>
    </xf>
    <xf numFmtId="0" fontId="65" fillId="36" borderId="21" xfId="0" applyFont="1" applyFill="1" applyBorder="1" applyAlignment="1" applyProtection="1">
      <alignment horizontal="center" vertical="center"/>
      <protection locked="0"/>
    </xf>
    <xf numFmtId="0" fontId="73" fillId="0" borderId="0" xfId="0" applyFont="1" applyFill="1" applyAlignment="1">
      <alignment/>
    </xf>
    <xf numFmtId="0" fontId="73" fillId="0" borderId="0" xfId="0" applyFont="1" applyFill="1" applyAlignment="1">
      <alignment vertical="top"/>
    </xf>
    <xf numFmtId="0" fontId="0" fillId="0" borderId="0" xfId="0" applyAlignment="1">
      <alignment vertical="top"/>
    </xf>
    <xf numFmtId="0" fontId="0" fillId="0" borderId="69" xfId="0" applyFill="1" applyBorder="1" applyAlignment="1">
      <alignment/>
    </xf>
    <xf numFmtId="0" fontId="61" fillId="0" borderId="0" xfId="0" applyFont="1" applyAlignment="1">
      <alignment/>
    </xf>
    <xf numFmtId="0" fontId="0" fillId="0" borderId="70" xfId="0" applyBorder="1" applyAlignment="1">
      <alignment/>
    </xf>
    <xf numFmtId="0" fontId="65" fillId="34" borderId="71" xfId="0" applyFont="1" applyFill="1" applyBorder="1" applyAlignment="1">
      <alignment horizontal="center"/>
    </xf>
    <xf numFmtId="2" fontId="65" fillId="34" borderId="72" xfId="0" applyNumberFormat="1" applyFont="1" applyFill="1" applyBorder="1" applyAlignment="1" applyProtection="1">
      <alignment horizontal="right"/>
      <protection locked="0"/>
    </xf>
    <xf numFmtId="2" fontId="65" fillId="36" borderId="73" xfId="0" applyNumberFormat="1" applyFont="1" applyFill="1" applyBorder="1" applyAlignment="1" applyProtection="1">
      <alignment horizontal="right"/>
      <protection locked="0"/>
    </xf>
    <xf numFmtId="165" fontId="65" fillId="36" borderId="74" xfId="0" applyNumberFormat="1" applyFont="1" applyFill="1" applyBorder="1" applyAlignment="1" applyProtection="1">
      <alignment horizontal="right"/>
      <protection locked="0"/>
    </xf>
    <xf numFmtId="2" fontId="65" fillId="36" borderId="75" xfId="0" applyNumberFormat="1" applyFont="1" applyFill="1" applyBorder="1" applyAlignment="1" applyProtection="1">
      <alignment horizontal="right"/>
      <protection locked="0"/>
    </xf>
    <xf numFmtId="2" fontId="65" fillId="35" borderId="76" xfId="0" applyNumberFormat="1" applyFont="1" applyFill="1" applyBorder="1" applyAlignment="1" applyProtection="1">
      <alignment horizontal="right"/>
      <protection/>
    </xf>
    <xf numFmtId="2" fontId="65" fillId="36" borderId="77" xfId="0" applyNumberFormat="1" applyFont="1" applyFill="1" applyBorder="1" applyAlignment="1" applyProtection="1">
      <alignment horizontal="right"/>
      <protection locked="0"/>
    </xf>
    <xf numFmtId="2" fontId="65" fillId="0" borderId="0" xfId="0" applyNumberFormat="1" applyFont="1" applyFill="1" applyBorder="1" applyAlignment="1" applyProtection="1">
      <alignment horizontal="right"/>
      <protection/>
    </xf>
    <xf numFmtId="2" fontId="65" fillId="35" borderId="78" xfId="0" applyNumberFormat="1" applyFont="1" applyFill="1" applyBorder="1" applyAlignment="1" applyProtection="1">
      <alignment horizontal="right"/>
      <protection/>
    </xf>
    <xf numFmtId="0" fontId="0" fillId="0" borderId="79" xfId="0" applyFill="1" applyBorder="1" applyAlignment="1">
      <alignment/>
    </xf>
    <xf numFmtId="0" fontId="0" fillId="0" borderId="80" xfId="0" applyFill="1" applyBorder="1" applyAlignment="1">
      <alignment/>
    </xf>
    <xf numFmtId="2" fontId="65" fillId="35" borderId="81" xfId="0" applyNumberFormat="1" applyFont="1" applyFill="1" applyBorder="1" applyAlignment="1" applyProtection="1">
      <alignment horizontal="right"/>
      <protection/>
    </xf>
    <xf numFmtId="2" fontId="65" fillId="35" borderId="82" xfId="0" applyNumberFormat="1" applyFont="1" applyFill="1" applyBorder="1" applyAlignment="1" applyProtection="1">
      <alignment horizontal="right"/>
      <protection/>
    </xf>
    <xf numFmtId="2" fontId="65" fillId="35" borderId="83" xfId="0" applyNumberFormat="1" applyFont="1" applyFill="1" applyBorder="1" applyAlignment="1">
      <alignment horizontal="right"/>
    </xf>
    <xf numFmtId="0" fontId="65" fillId="34" borderId="84" xfId="0" applyFont="1" applyFill="1" applyBorder="1" applyAlignment="1">
      <alignment horizontal="center"/>
    </xf>
    <xf numFmtId="2" fontId="65" fillId="35" borderId="85" xfId="0" applyNumberFormat="1" applyFont="1" applyFill="1" applyBorder="1" applyAlignment="1" applyProtection="1">
      <alignment horizontal="right"/>
      <protection/>
    </xf>
    <xf numFmtId="0" fontId="65" fillId="34" borderId="86" xfId="0" applyFont="1" applyFill="1" applyBorder="1" applyAlignment="1">
      <alignment horizontal="center"/>
    </xf>
    <xf numFmtId="0" fontId="0" fillId="0" borderId="87" xfId="0" applyFill="1" applyBorder="1" applyAlignment="1">
      <alignment/>
    </xf>
    <xf numFmtId="0" fontId="63" fillId="33" borderId="88" xfId="0" applyFont="1" applyFill="1"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2" fontId="74" fillId="36" borderId="89" xfId="0" applyNumberFormat="1" applyFont="1" applyFill="1" applyBorder="1" applyAlignment="1" applyProtection="1">
      <alignment horizontal="right"/>
      <protection/>
    </xf>
    <xf numFmtId="2" fontId="65" fillId="36" borderId="0" xfId="0" applyNumberFormat="1" applyFont="1" applyFill="1" applyBorder="1" applyAlignment="1" applyProtection="1">
      <alignment horizontal="right"/>
      <protection/>
    </xf>
    <xf numFmtId="165" fontId="65" fillId="36" borderId="74" xfId="0" applyNumberFormat="1" applyFont="1" applyFill="1" applyBorder="1" applyAlignment="1" applyProtection="1">
      <alignment horizontal="right"/>
      <protection/>
    </xf>
    <xf numFmtId="165" fontId="65" fillId="36" borderId="0" xfId="0" applyNumberFormat="1" applyFont="1" applyFill="1" applyBorder="1" applyAlignment="1" applyProtection="1">
      <alignment horizontal="right"/>
      <protection/>
    </xf>
    <xf numFmtId="2" fontId="65" fillId="36" borderId="74" xfId="0" applyNumberFormat="1" applyFont="1" applyFill="1" applyBorder="1" applyAlignment="1" applyProtection="1">
      <alignment horizontal="right"/>
      <protection/>
    </xf>
    <xf numFmtId="2" fontId="65" fillId="36" borderId="75" xfId="0" applyNumberFormat="1" applyFont="1" applyFill="1" applyBorder="1" applyAlignment="1" applyProtection="1">
      <alignment horizontal="right"/>
      <protection/>
    </xf>
    <xf numFmtId="0" fontId="0" fillId="0" borderId="0" xfId="0" applyBorder="1" applyAlignment="1" applyProtection="1">
      <alignment/>
      <protection/>
    </xf>
    <xf numFmtId="0" fontId="0" fillId="0" borderId="67" xfId="0" applyFill="1" applyBorder="1" applyAlignment="1" applyProtection="1">
      <alignment/>
      <protection/>
    </xf>
    <xf numFmtId="0" fontId="0" fillId="0" borderId="67" xfId="0" applyBorder="1" applyAlignment="1" applyProtection="1">
      <alignment/>
      <protection/>
    </xf>
    <xf numFmtId="0" fontId="0" fillId="0" borderId="0" xfId="0" applyFill="1" applyBorder="1" applyAlignment="1" applyProtection="1">
      <alignment/>
      <protection locked="0"/>
    </xf>
    <xf numFmtId="0" fontId="65" fillId="34" borderId="90" xfId="0" applyFont="1" applyFill="1" applyBorder="1" applyAlignment="1">
      <alignment horizontal="center"/>
    </xf>
    <xf numFmtId="2" fontId="65" fillId="36" borderId="91" xfId="0" applyNumberFormat="1" applyFont="1" applyFill="1" applyBorder="1" applyAlignment="1" applyProtection="1">
      <alignment horizontal="right"/>
      <protection locked="0"/>
    </xf>
    <xf numFmtId="2" fontId="65" fillId="36" borderId="92" xfId="0" applyNumberFormat="1" applyFont="1" applyFill="1" applyBorder="1" applyAlignment="1" applyProtection="1">
      <alignment horizontal="right"/>
      <protection/>
    </xf>
    <xf numFmtId="2" fontId="65" fillId="36" borderId="93" xfId="0" applyNumberFormat="1" applyFont="1" applyFill="1" applyBorder="1" applyAlignment="1" applyProtection="1">
      <alignment horizontal="right"/>
      <protection/>
    </xf>
    <xf numFmtId="0" fontId="64" fillId="8" borderId="18" xfId="0" applyFont="1" applyFill="1" applyBorder="1" applyAlignment="1">
      <alignment horizontal="right" vertical="top"/>
    </xf>
    <xf numFmtId="2" fontId="65" fillId="36" borderId="94" xfId="0" applyNumberFormat="1" applyFont="1" applyFill="1" applyBorder="1" applyAlignment="1" applyProtection="1">
      <alignment horizontal="right" vertical="top"/>
      <protection locked="0"/>
    </xf>
    <xf numFmtId="0" fontId="65" fillId="34" borderId="16" xfId="0" applyFont="1" applyFill="1" applyBorder="1" applyAlignment="1">
      <alignment horizontal="center"/>
    </xf>
    <xf numFmtId="2" fontId="65" fillId="36" borderId="95" xfId="0" applyNumberFormat="1" applyFont="1" applyFill="1" applyBorder="1" applyAlignment="1" applyProtection="1">
      <alignment horizontal="right" vertical="top"/>
      <protection locked="0"/>
    </xf>
    <xf numFmtId="0" fontId="65" fillId="34" borderId="96" xfId="0" applyFont="1" applyFill="1" applyBorder="1" applyAlignment="1">
      <alignment horizontal="center"/>
    </xf>
    <xf numFmtId="0" fontId="0" fillId="33" borderId="97" xfId="0" applyFill="1" applyBorder="1" applyAlignment="1">
      <alignment/>
    </xf>
    <xf numFmtId="0" fontId="75" fillId="37" borderId="98" xfId="0" applyFont="1" applyFill="1" applyBorder="1" applyAlignment="1">
      <alignment horizontal="center"/>
    </xf>
    <xf numFmtId="0" fontId="76" fillId="34" borderId="96" xfId="0" applyFont="1" applyFill="1" applyBorder="1" applyAlignment="1">
      <alignment horizontal="center"/>
    </xf>
    <xf numFmtId="0" fontId="75" fillId="37" borderId="99" xfId="0" applyFont="1" applyFill="1" applyBorder="1" applyAlignment="1">
      <alignment horizontal="center"/>
    </xf>
    <xf numFmtId="0" fontId="7" fillId="0" borderId="100" xfId="0" applyFont="1" applyFill="1" applyBorder="1" applyAlignment="1">
      <alignment horizontal="right" vertical="top"/>
    </xf>
    <xf numFmtId="0" fontId="65" fillId="34" borderId="101" xfId="0" applyFont="1" applyFill="1" applyBorder="1" applyAlignment="1">
      <alignment horizontal="center"/>
    </xf>
    <xf numFmtId="0" fontId="77" fillId="34" borderId="0" xfId="0" applyFont="1" applyFill="1" applyBorder="1" applyAlignment="1">
      <alignment horizontal="center"/>
    </xf>
    <xf numFmtId="2" fontId="78" fillId="34" borderId="102" xfId="0" applyNumberFormat="1" applyFont="1" applyFill="1" applyBorder="1" applyAlignment="1" applyProtection="1">
      <alignment horizontal="right"/>
      <protection/>
    </xf>
    <xf numFmtId="0" fontId="65" fillId="34" borderId="103" xfId="0" applyFont="1" applyFill="1" applyBorder="1" applyAlignment="1">
      <alignment horizontal="center"/>
    </xf>
    <xf numFmtId="165" fontId="65" fillId="35" borderId="104" xfId="0" applyNumberFormat="1" applyFont="1" applyFill="1" applyBorder="1" applyAlignment="1" applyProtection="1">
      <alignment horizontal="right"/>
      <protection/>
    </xf>
    <xf numFmtId="2" fontId="7" fillId="35" borderId="105" xfId="0" applyNumberFormat="1" applyFont="1" applyFill="1" applyBorder="1" applyAlignment="1" applyProtection="1">
      <alignment horizontal="right"/>
      <protection/>
    </xf>
    <xf numFmtId="166" fontId="3" fillId="35" borderId="106" xfId="0" applyNumberFormat="1" applyFont="1" applyFill="1" applyBorder="1" applyAlignment="1">
      <alignment/>
    </xf>
    <xf numFmtId="166" fontId="3" fillId="35" borderId="107" xfId="0" applyNumberFormat="1" applyFont="1" applyFill="1" applyBorder="1" applyAlignment="1">
      <alignment/>
    </xf>
    <xf numFmtId="0" fontId="79" fillId="34" borderId="108" xfId="0" applyFont="1" applyFill="1" applyBorder="1" applyAlignment="1">
      <alignment horizontal="center"/>
    </xf>
    <xf numFmtId="0" fontId="68" fillId="38" borderId="0" xfId="0" applyFont="1" applyFill="1" applyBorder="1" applyAlignment="1">
      <alignment horizontal="fill" vertical="top"/>
    </xf>
    <xf numFmtId="0" fontId="67" fillId="38" borderId="0" xfId="0" applyFont="1" applyFill="1" applyBorder="1" applyAlignment="1">
      <alignment horizontal="fill" vertical="top"/>
    </xf>
    <xf numFmtId="0" fontId="72" fillId="0" borderId="109" xfId="48" applyFont="1" applyBorder="1" applyAlignment="1" applyProtection="1">
      <alignment/>
      <protection locked="0"/>
    </xf>
    <xf numFmtId="0" fontId="53" fillId="0" borderId="0" xfId="48" applyBorder="1" applyAlignment="1" applyProtection="1">
      <alignment/>
      <protection locked="0"/>
    </xf>
    <xf numFmtId="0" fontId="72" fillId="0" borderId="0" xfId="48" applyFont="1" applyAlignment="1" applyProtection="1">
      <alignment/>
      <protection locked="0"/>
    </xf>
    <xf numFmtId="0" fontId="64" fillId="8" borderId="13" xfId="0" applyFont="1" applyFill="1" applyBorder="1" applyAlignment="1">
      <alignment wrapText="1"/>
    </xf>
    <xf numFmtId="0" fontId="0" fillId="0" borderId="17" xfId="0" applyBorder="1" applyAlignment="1">
      <alignment/>
    </xf>
    <xf numFmtId="0" fontId="0" fillId="0" borderId="0" xfId="0" applyAlignment="1" applyProtection="1">
      <alignment vertical="top" wrapText="1"/>
      <protection/>
    </xf>
    <xf numFmtId="0" fontId="0" fillId="0" borderId="0" xfId="0" applyAlignment="1" applyProtection="1">
      <alignment vertical="top"/>
      <protection/>
    </xf>
    <xf numFmtId="0" fontId="64" fillId="0" borderId="0" xfId="0" applyFont="1" applyFill="1" applyBorder="1" applyAlignment="1" applyProtection="1">
      <alignment wrapText="1"/>
      <protection/>
    </xf>
    <xf numFmtId="0" fontId="0" fillId="0" borderId="0" xfId="0" applyAlignment="1" applyProtection="1">
      <alignment/>
      <protection/>
    </xf>
    <xf numFmtId="0" fontId="69" fillId="34" borderId="0" xfId="0" applyFont="1" applyFill="1" applyBorder="1" applyAlignment="1">
      <alignment horizontal="center"/>
    </xf>
    <xf numFmtId="0" fontId="80" fillId="0" borderId="110" xfId="0" applyFont="1" applyBorder="1" applyAlignment="1">
      <alignment/>
    </xf>
    <xf numFmtId="0" fontId="69" fillId="34" borderId="15" xfId="0" applyFont="1" applyFill="1" applyBorder="1" applyAlignment="1">
      <alignment horizontal="center"/>
    </xf>
    <xf numFmtId="0" fontId="53" fillId="0" borderId="109" xfId="48" applyBorder="1" applyAlignment="1" applyProtection="1">
      <alignment/>
      <protection locked="0"/>
    </xf>
    <xf numFmtId="0" fontId="64" fillId="8" borderId="13" xfId="0" applyFont="1" applyFill="1" applyBorder="1" applyAlignment="1">
      <alignment horizontal="left" vertical="top" wrapText="1"/>
    </xf>
    <xf numFmtId="0" fontId="64" fillId="8" borderId="17" xfId="0" applyFont="1" applyFill="1" applyBorder="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Amortisationszeit über Änderungen des Gas- und Strompreises</a:t>
            </a:r>
          </a:p>
        </c:rich>
      </c:tx>
      <c:layout>
        <c:manualLayout>
          <c:xMode val="factor"/>
          <c:yMode val="factor"/>
          <c:x val="-0.0015"/>
          <c:y val="-0.0135"/>
        </c:manualLayout>
      </c:layout>
      <c:spPr>
        <a:noFill/>
        <a:ln>
          <a:noFill/>
        </a:ln>
      </c:spPr>
    </c:title>
    <c:plotArea>
      <c:layout>
        <c:manualLayout>
          <c:xMode val="edge"/>
          <c:yMode val="edge"/>
          <c:x val="0.04575"/>
          <c:y val="0.07525"/>
          <c:w val="0.78975"/>
          <c:h val="0.8615"/>
        </c:manualLayout>
      </c:layout>
      <c:lineChart>
        <c:grouping val="standard"/>
        <c:varyColors val="0"/>
        <c:ser>
          <c:idx val="0"/>
          <c:order val="0"/>
          <c:tx>
            <c:v>Gaspreis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Bilddaten!$B$8:$B$58</c:f>
              <c:numCache>
                <c:ptCount val="51"/>
                <c:pt idx="0">
                  <c:v>-50</c:v>
                </c:pt>
                <c:pt idx="1">
                  <c:v>-48</c:v>
                </c:pt>
                <c:pt idx="2">
                  <c:v>-46</c:v>
                </c:pt>
                <c:pt idx="3">
                  <c:v>-44</c:v>
                </c:pt>
                <c:pt idx="4">
                  <c:v>-42</c:v>
                </c:pt>
                <c:pt idx="5">
                  <c:v>-40</c:v>
                </c:pt>
                <c:pt idx="6">
                  <c:v>-38</c:v>
                </c:pt>
                <c:pt idx="7">
                  <c:v>-36</c:v>
                </c:pt>
                <c:pt idx="8">
                  <c:v>-34</c:v>
                </c:pt>
                <c:pt idx="9">
                  <c:v>-32</c:v>
                </c:pt>
                <c:pt idx="10">
                  <c:v>-30</c:v>
                </c:pt>
                <c:pt idx="11">
                  <c:v>-28</c:v>
                </c:pt>
                <c:pt idx="12">
                  <c:v>-26</c:v>
                </c:pt>
                <c:pt idx="13">
                  <c:v>-24</c:v>
                </c:pt>
                <c:pt idx="14">
                  <c:v>-22</c:v>
                </c:pt>
                <c:pt idx="15">
                  <c:v>-20</c:v>
                </c:pt>
                <c:pt idx="16">
                  <c:v>-18</c:v>
                </c:pt>
                <c:pt idx="17">
                  <c:v>-16</c:v>
                </c:pt>
                <c:pt idx="18">
                  <c:v>-14</c:v>
                </c:pt>
                <c:pt idx="19">
                  <c:v>-12</c:v>
                </c:pt>
                <c:pt idx="20">
                  <c:v>-10</c:v>
                </c:pt>
                <c:pt idx="21">
                  <c:v>-8</c:v>
                </c:pt>
                <c:pt idx="22">
                  <c:v>-6</c:v>
                </c:pt>
                <c:pt idx="23">
                  <c:v>-4</c:v>
                </c:pt>
                <c:pt idx="24">
                  <c:v>-2</c:v>
                </c:pt>
                <c:pt idx="25">
                  <c:v>0</c:v>
                </c:pt>
                <c:pt idx="26">
                  <c:v>2</c:v>
                </c:pt>
                <c:pt idx="27">
                  <c:v>4</c:v>
                </c:pt>
                <c:pt idx="28">
                  <c:v>6</c:v>
                </c:pt>
                <c:pt idx="29">
                  <c:v>8</c:v>
                </c:pt>
                <c:pt idx="30">
                  <c:v>10</c:v>
                </c:pt>
                <c:pt idx="31">
                  <c:v>12</c:v>
                </c:pt>
                <c:pt idx="32">
                  <c:v>14</c:v>
                </c:pt>
                <c:pt idx="33">
                  <c:v>16</c:v>
                </c:pt>
                <c:pt idx="34">
                  <c:v>18</c:v>
                </c:pt>
                <c:pt idx="35">
                  <c:v>20</c:v>
                </c:pt>
                <c:pt idx="36">
                  <c:v>22</c:v>
                </c:pt>
                <c:pt idx="37">
                  <c:v>24</c:v>
                </c:pt>
                <c:pt idx="38">
                  <c:v>26</c:v>
                </c:pt>
                <c:pt idx="39">
                  <c:v>28</c:v>
                </c:pt>
                <c:pt idx="40">
                  <c:v>30</c:v>
                </c:pt>
                <c:pt idx="41">
                  <c:v>32</c:v>
                </c:pt>
                <c:pt idx="42">
                  <c:v>34</c:v>
                </c:pt>
                <c:pt idx="43">
                  <c:v>36</c:v>
                </c:pt>
                <c:pt idx="44">
                  <c:v>38</c:v>
                </c:pt>
                <c:pt idx="45">
                  <c:v>40</c:v>
                </c:pt>
                <c:pt idx="46">
                  <c:v>42</c:v>
                </c:pt>
                <c:pt idx="47">
                  <c:v>44</c:v>
                </c:pt>
                <c:pt idx="48">
                  <c:v>46</c:v>
                </c:pt>
                <c:pt idx="49">
                  <c:v>48</c:v>
                </c:pt>
                <c:pt idx="50">
                  <c:v>50</c:v>
                </c:pt>
              </c:numCache>
            </c:numRef>
          </c:cat>
          <c:val>
            <c:numRef>
              <c:f>Bilddaten!$D$8:$D$58</c:f>
              <c:numCache>
                <c:ptCount val="51"/>
                <c:pt idx="0">
                  <c:v>1.6283900816903045</c:v>
                </c:pt>
                <c:pt idx="1">
                  <c:v>1.6416026472073895</c:v>
                </c:pt>
                <c:pt idx="2">
                  <c:v>1.6550313770603386</c:v>
                </c:pt>
                <c:pt idx="3">
                  <c:v>1.6686816198407965</c:v>
                </c:pt>
                <c:pt idx="4">
                  <c:v>1.682558902062703</c:v>
                </c:pt>
                <c:pt idx="5">
                  <c:v>1.696668935622624</c:v>
                </c:pt>
                <c:pt idx="6">
                  <c:v>1.711017625638635</c:v>
                </c:pt>
                <c:pt idx="7">
                  <c:v>1.725611078690356</c:v>
                </c:pt>
                <c:pt idx="8">
                  <c:v>1.7404556114842948</c:v>
                </c:pt>
                <c:pt idx="9">
                  <c:v>1.755557759970333</c:v>
                </c:pt>
                <c:pt idx="10">
                  <c:v>1.7709242889369916</c:v>
                </c:pt>
                <c:pt idx="11">
                  <c:v>1.786562202115082</c:v>
                </c:pt>
                <c:pt idx="12">
                  <c:v>1.8024787528214334</c:v>
                </c:pt>
                <c:pt idx="13">
                  <c:v>1.818681455176689</c:v>
                </c:pt>
                <c:pt idx="14">
                  <c:v>1.8351780959336204</c:v>
                </c:pt>
                <c:pt idx="15">
                  <c:v>1.851976746955077</c:v>
                </c:pt>
                <c:pt idx="16">
                  <c:v>1.8690857783835828</c:v>
                </c:pt>
                <c:pt idx="17">
                  <c:v>1.8865138725477228</c:v>
                </c:pt>
                <c:pt idx="18">
                  <c:v>1.9042700386538667</c:v>
                </c:pt>
                <c:pt idx="19">
                  <c:v>1.9223636283154588</c:v>
                </c:pt>
                <c:pt idx="20">
                  <c:v>1.9408043519761176</c:v>
                </c:pt>
                <c:pt idx="21">
                  <c:v>1.9596022962871475</c:v>
                </c:pt>
                <c:pt idx="22">
                  <c:v>1.9787679425048004</c:v>
                </c:pt>
                <c:pt idx="23">
                  <c:v>1.9983121859777955</c:v>
                </c:pt>
                <c:pt idx="24">
                  <c:v>2.0182463568012206</c:v>
                </c:pt>
                <c:pt idx="25">
                  <c:v>2.038582241719094</c:v>
                </c:pt>
                <c:pt idx="26">
                  <c:v>2.059332107364546</c:v>
                </c:pt>
                <c:pt idx="27">
                  <c:v>2.0805087249339036</c:v>
                </c:pt>
                <c:pt idx="28">
                  <c:v>2.1021253963989763</c:v>
                </c:pt>
                <c:pt idx="29">
                  <c:v>2.124195982370584</c:v>
                </c:pt>
                <c:pt idx="30">
                  <c:v>2.14673493173597</c:v>
                </c:pt>
                <c:pt idx="31">
                  <c:v>2.169757313203282</c:v>
                </c:pt>
                <c:pt idx="32">
                  <c:v>2.193278848897808</c:v>
                </c:pt>
                <c:pt idx="33">
                  <c:v>2.2173159501673982</c:v>
                </c:pt>
                <c:pt idx="34">
                  <c:v>2.2418857557684233</c:v>
                </c:pt>
                <c:pt idx="35">
                  <c:v>2.2670061726189705</c:v>
                </c:pt>
                <c:pt idx="36">
                  <c:v>2.292695919322946</c:v>
                </c:pt>
                <c:pt idx="37">
                  <c:v>2.3189745726873845</c:v>
                </c:pt>
                <c:pt idx="38">
                  <c:v>2.345862617475919</c:v>
                </c:pt>
                <c:pt idx="39">
                  <c:v>2.373381499664134</c:v>
                </c:pt>
                <c:pt idx="40">
                  <c:v>2.401553683487788</c:v>
                </c:pt>
                <c:pt idx="41">
                  <c:v>2.430402712602849</c:v>
                </c:pt>
                <c:pt idx="42">
                  <c:v>2.4599532757072735</c:v>
                </c:pt>
                <c:pt idx="43">
                  <c:v>2.4902312770089825</c:v>
                </c:pt>
                <c:pt idx="44">
                  <c:v>2.521263911962753</c:v>
                </c:pt>
                <c:pt idx="45">
                  <c:v>2.5530797487414656</c:v>
                </c:pt>
                <c:pt idx="46">
                  <c:v>2.585708815954683</c:v>
                </c:pt>
                <c:pt idx="47">
                  <c:v>2.6191826971807317</c:v>
                </c:pt>
                <c:pt idx="48">
                  <c:v>2.6535346329378036</c:v>
                </c:pt>
                <c:pt idx="49">
                  <c:v>2.6887996307861117</c:v>
                </c:pt>
                <c:pt idx="50">
                  <c:v>2.7250145843277327</c:v>
                </c:pt>
              </c:numCache>
            </c:numRef>
          </c:val>
          <c:smooth val="0"/>
        </c:ser>
        <c:ser>
          <c:idx val="1"/>
          <c:order val="1"/>
          <c:tx>
            <c:v>Strompreis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Bilddaten!$B$8:$B$58</c:f>
              <c:numCache>
                <c:ptCount val="51"/>
                <c:pt idx="0">
                  <c:v>-50</c:v>
                </c:pt>
                <c:pt idx="1">
                  <c:v>-48</c:v>
                </c:pt>
                <c:pt idx="2">
                  <c:v>-46</c:v>
                </c:pt>
                <c:pt idx="3">
                  <c:v>-44</c:v>
                </c:pt>
                <c:pt idx="4">
                  <c:v>-42</c:v>
                </c:pt>
                <c:pt idx="5">
                  <c:v>-40</c:v>
                </c:pt>
                <c:pt idx="6">
                  <c:v>-38</c:v>
                </c:pt>
                <c:pt idx="7">
                  <c:v>-36</c:v>
                </c:pt>
                <c:pt idx="8">
                  <c:v>-34</c:v>
                </c:pt>
                <c:pt idx="9">
                  <c:v>-32</c:v>
                </c:pt>
                <c:pt idx="10">
                  <c:v>-30</c:v>
                </c:pt>
                <c:pt idx="11">
                  <c:v>-28</c:v>
                </c:pt>
                <c:pt idx="12">
                  <c:v>-26</c:v>
                </c:pt>
                <c:pt idx="13">
                  <c:v>-24</c:v>
                </c:pt>
                <c:pt idx="14">
                  <c:v>-22</c:v>
                </c:pt>
                <c:pt idx="15">
                  <c:v>-20</c:v>
                </c:pt>
                <c:pt idx="16">
                  <c:v>-18</c:v>
                </c:pt>
                <c:pt idx="17">
                  <c:v>-16</c:v>
                </c:pt>
                <c:pt idx="18">
                  <c:v>-14</c:v>
                </c:pt>
                <c:pt idx="19">
                  <c:v>-12</c:v>
                </c:pt>
                <c:pt idx="20">
                  <c:v>-10</c:v>
                </c:pt>
                <c:pt idx="21">
                  <c:v>-8</c:v>
                </c:pt>
                <c:pt idx="22">
                  <c:v>-6</c:v>
                </c:pt>
                <c:pt idx="23">
                  <c:v>-4</c:v>
                </c:pt>
                <c:pt idx="24">
                  <c:v>-2</c:v>
                </c:pt>
                <c:pt idx="25">
                  <c:v>0</c:v>
                </c:pt>
                <c:pt idx="26">
                  <c:v>2</c:v>
                </c:pt>
                <c:pt idx="27">
                  <c:v>4</c:v>
                </c:pt>
                <c:pt idx="28">
                  <c:v>6</c:v>
                </c:pt>
                <c:pt idx="29">
                  <c:v>8</c:v>
                </c:pt>
                <c:pt idx="30">
                  <c:v>10</c:v>
                </c:pt>
                <c:pt idx="31">
                  <c:v>12</c:v>
                </c:pt>
                <c:pt idx="32">
                  <c:v>14</c:v>
                </c:pt>
                <c:pt idx="33">
                  <c:v>16</c:v>
                </c:pt>
                <c:pt idx="34">
                  <c:v>18</c:v>
                </c:pt>
                <c:pt idx="35">
                  <c:v>20</c:v>
                </c:pt>
                <c:pt idx="36">
                  <c:v>22</c:v>
                </c:pt>
                <c:pt idx="37">
                  <c:v>24</c:v>
                </c:pt>
                <c:pt idx="38">
                  <c:v>26</c:v>
                </c:pt>
                <c:pt idx="39">
                  <c:v>28</c:v>
                </c:pt>
                <c:pt idx="40">
                  <c:v>30</c:v>
                </c:pt>
                <c:pt idx="41">
                  <c:v>32</c:v>
                </c:pt>
                <c:pt idx="42">
                  <c:v>34</c:v>
                </c:pt>
                <c:pt idx="43">
                  <c:v>36</c:v>
                </c:pt>
                <c:pt idx="44">
                  <c:v>38</c:v>
                </c:pt>
                <c:pt idx="45">
                  <c:v>40</c:v>
                </c:pt>
                <c:pt idx="46">
                  <c:v>42</c:v>
                </c:pt>
                <c:pt idx="47">
                  <c:v>44</c:v>
                </c:pt>
                <c:pt idx="48">
                  <c:v>46</c:v>
                </c:pt>
                <c:pt idx="49">
                  <c:v>48</c:v>
                </c:pt>
                <c:pt idx="50">
                  <c:v>50</c:v>
                </c:pt>
              </c:numCache>
            </c:numRef>
          </c:cat>
          <c:val>
            <c:numRef>
              <c:f>Bilddaten!$F$8:$F$58</c:f>
              <c:numCache>
                <c:ptCount val="51"/>
                <c:pt idx="0">
                  <c:v>4.562326660340724</c:v>
                </c:pt>
                <c:pt idx="1">
                  <c:v>4.347061895044433</c:v>
                </c:pt>
                <c:pt idx="2">
                  <c:v>4.151195573461604</c:v>
                </c:pt>
                <c:pt idx="3">
                  <c:v>3.972218629875097</c:v>
                </c:pt>
                <c:pt idx="4">
                  <c:v>3.80803682260681</c:v>
                </c:pt>
                <c:pt idx="5">
                  <c:v>3.6568884081386153</c:v>
                </c:pt>
                <c:pt idx="6">
                  <c:v>3.5172806727891004</c:v>
                </c:pt>
                <c:pt idx="7">
                  <c:v>3.3879404678322347</c:v>
                </c:pt>
                <c:pt idx="8">
                  <c:v>3.267775271289529</c:v>
                </c:pt>
                <c:pt idx="9">
                  <c:v>3.1558422523615297</c:v>
                </c:pt>
                <c:pt idx="10">
                  <c:v>3.0513234832151466</c:v>
                </c:pt>
                <c:pt idx="11">
                  <c:v>2.95350591864814</c:v>
                </c:pt>
                <c:pt idx="12">
                  <c:v>2.861765106943352</c:v>
                </c:pt>
                <c:pt idx="13">
                  <c:v>2.775551845074421</c:v>
                </c:pt>
                <c:pt idx="14">
                  <c:v>2.694381175512622</c:v>
                </c:pt>
                <c:pt idx="15">
                  <c:v>2.6178232588964474</c:v>
                </c:pt>
                <c:pt idx="16">
                  <c:v>2.5454957597681624</c:v>
                </c:pt>
                <c:pt idx="17">
                  <c:v>2.477057460614673</c:v>
                </c:pt>
                <c:pt idx="18">
                  <c:v>2.412202879095555</c:v>
                </c:pt>
                <c:pt idx="19">
                  <c:v>2.3506577092903767</c:v>
                </c:pt>
                <c:pt idx="20">
                  <c:v>2.2921749434580128</c:v>
                </c:pt>
                <c:pt idx="21">
                  <c:v>2.2365315586702343</c:v>
                </c:pt>
                <c:pt idx="22">
                  <c:v>2.1835256746067597</c:v>
                </c:pt>
                <c:pt idx="23">
                  <c:v>2.1329741061556082</c:v>
                </c:pt>
                <c:pt idx="24">
                  <c:v>2.084710248284574</c:v>
                </c:pt>
                <c:pt idx="25">
                  <c:v>2.0385822417190944</c:v>
                </c:pt>
                <c:pt idx="26">
                  <c:v>1.994451376874589</c:v>
                </c:pt>
                <c:pt idx="27">
                  <c:v>1.9521907007044497</c:v>
                </c:pt>
                <c:pt idx="28">
                  <c:v>1.9116837969909393</c:v>
                </c:pt>
                <c:pt idx="29">
                  <c:v>1.872823715399178</c:v>
                </c:pt>
                <c:pt idx="30">
                  <c:v>1.8355120285478776</c:v>
                </c:pt>
                <c:pt idx="31">
                  <c:v>1.7996579995925042</c:v>
                </c:pt>
                <c:pt idx="32">
                  <c:v>1.765177845499484</c:v>
                </c:pt>
                <c:pt idx="33">
                  <c:v>1.7319940834191265</c:v>
                </c:pt>
                <c:pt idx="34">
                  <c:v>1.7000349494237594</c:v>
                </c:pt>
                <c:pt idx="35">
                  <c:v>1.6692338804333486</c:v>
                </c:pt>
                <c:pt idx="36">
                  <c:v>1.6395290514574266</c:v>
                </c:pt>
                <c:pt idx="37">
                  <c:v>1.6108629613831518</c:v>
                </c:pt>
                <c:pt idx="38">
                  <c:v>1.5831820614700134</c:v>
                </c:pt>
                <c:pt idx="39">
                  <c:v>1.5564364215009026</c:v>
                </c:pt>
                <c:pt idx="40">
                  <c:v>1.5305794292104642</c:v>
                </c:pt>
                <c:pt idx="41">
                  <c:v>1.5055675191841376</c:v>
                </c:pt>
                <c:pt idx="42">
                  <c:v>1.4813599279109249</c:v>
                </c:pt>
                <c:pt idx="43">
                  <c:v>1.4579184720928458</c:v>
                </c:pt>
                <c:pt idx="44">
                  <c:v>1.4352073476750595</c:v>
                </c:pt>
                <c:pt idx="45">
                  <c:v>1.413192947371847</c:v>
                </c:pt>
                <c:pt idx="46">
                  <c:v>1.3918436947325126</c:v>
                </c:pt>
                <c:pt idx="47">
                  <c:v>1.3711298930241507</c:v>
                </c:pt>
                <c:pt idx="48">
                  <c:v>1.3510235874103467</c:v>
                </c:pt>
                <c:pt idx="49">
                  <c:v>1.3314984390807358</c:v>
                </c:pt>
                <c:pt idx="50">
                  <c:v>1.3125296101396322</c:v>
                </c:pt>
              </c:numCache>
            </c:numRef>
          </c:val>
          <c:smooth val="0"/>
        </c:ser>
        <c:marker val="1"/>
        <c:axId val="53983869"/>
        <c:axId val="16092774"/>
      </c:lineChart>
      <c:catAx>
        <c:axId val="539838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Variationsbereich Prozent</a:t>
                </a:r>
              </a:p>
            </c:rich>
          </c:tx>
          <c:layout>
            <c:manualLayout>
              <c:xMode val="factor"/>
              <c:yMode val="factor"/>
              <c:x val="0"/>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16092774"/>
        <c:crosses val="autoZero"/>
        <c:auto val="1"/>
        <c:lblOffset val="100"/>
        <c:tickLblSkip val="5"/>
        <c:noMultiLvlLbl val="0"/>
      </c:catAx>
      <c:valAx>
        <c:axId val="16092774"/>
        <c:scaling>
          <c:orientation val="minMax"/>
          <c:max val="12"/>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Amortisationszeit Jahre</a:t>
                </a:r>
              </a:p>
            </c:rich>
          </c:tx>
          <c:layout>
            <c:manualLayout>
              <c:xMode val="factor"/>
              <c:yMode val="factor"/>
              <c:x val="-0.0005"/>
              <c:y val="0.0022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983869"/>
        <c:crossesAt val="1"/>
        <c:crossBetween val="between"/>
        <c:dispUnits/>
        <c:majorUnit val="5"/>
        <c:minorUnit val="0.5"/>
      </c:valAx>
      <c:spPr>
        <a:noFill/>
        <a:ln>
          <a:noFill/>
        </a:ln>
      </c:spPr>
    </c:plotArea>
    <c:legend>
      <c:legendPos val="r"/>
      <c:layout>
        <c:manualLayout>
          <c:xMode val="edge"/>
          <c:yMode val="edge"/>
          <c:x val="0.85725"/>
          <c:y val="0.48875"/>
          <c:w val="0.13525"/>
          <c:h val="0.09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13</xdr:row>
      <xdr:rowOff>133350</xdr:rowOff>
    </xdr:from>
    <xdr:to>
      <xdr:col>23</xdr:col>
      <xdr:colOff>381000</xdr:colOff>
      <xdr:row>26</xdr:row>
      <xdr:rowOff>38100</xdr:rowOff>
    </xdr:to>
    <xdr:sp>
      <xdr:nvSpPr>
        <xdr:cNvPr id="1" name="Textfeld 1"/>
        <xdr:cNvSpPr txBox="1">
          <a:spLocks noChangeArrowheads="1"/>
        </xdr:cNvSpPr>
      </xdr:nvSpPr>
      <xdr:spPr>
        <a:xfrm>
          <a:off x="10125075" y="2600325"/>
          <a:ext cx="4924425" cy="2552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Hinweise</a:t>
          </a:r>
          <a:r>
            <a:rPr lang="en-US" cap="none" sz="1100" b="1" i="0" u="none" baseline="0">
              <a:solidFill>
                <a:srgbClr val="000000"/>
              </a:solidFill>
              <a:latin typeface="Calibri"/>
              <a:ea typeface="Calibri"/>
              <a:cs typeface="Calibri"/>
            </a:rPr>
            <a:t> zur Bedienung
</a:t>
          </a:r>
          <a:r>
            <a:rPr lang="en-US" cap="none" sz="1100" b="0" i="0" u="none" baseline="0">
              <a:solidFill>
                <a:srgbClr val="000000"/>
              </a:solidFill>
              <a:latin typeface="Calibri"/>
              <a:ea typeface="Calibri"/>
              <a:cs typeface="Calibri"/>
            </a:rPr>
            <a:t>Auf dieser Seite tragen Sie bitte in die weißen Felder die entsprechenden Angaben ein. 
</a:t>
          </a:r>
          <a:r>
            <a:rPr lang="en-US" cap="none" sz="5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grauen Felder werden automatisch ausgefüllt.
</a:t>
          </a:r>
          <a:r>
            <a:rPr lang="en-US" cap="none" sz="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Zur Nutzung der grauen Schalftflächen aktivieren Sie bitte Makros.
</a:t>
          </a:r>
          <a:r>
            <a:rPr lang="en-US" cap="none" sz="5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voreingestellten Daten resultieren aus einer  Analyse des Strom- und Wärmebedarfs sowie  einer  hierauf basierenden Auslegung des BHKW. Eingaben für den Wärme- und Strombedarf sowie für die Leistungen des BHKW können nicht willkürlich und unabhängig voneinander variiert werden, da andernfalls Ergebnisse ohne fundierte Planungsgrundlage erzeugt werden. Für eine erste grobe Abschätzung der richtigen BHKW-Größe für einen Anwendungsfall sei auf die ASUE BHKW-Checkliste verwiesen.
</a:t>
          </a:r>
          <a:r>
            <a:rPr lang="en-US" cap="none" sz="1100" b="0" i="0" u="none" baseline="0">
              <a:solidFill>
                <a:srgbClr val="000000"/>
              </a:solidFill>
              <a:latin typeface="Calibri"/>
              <a:ea typeface="Calibri"/>
              <a:cs typeface="Calibri"/>
            </a:rPr>
            <a:t>Die KWK-Förderung entspricht dem KWK-Gesetz 2012.</a:t>
          </a:r>
          <a:r>
            <a:rPr lang="en-US" cap="none" sz="1100" b="1" i="0" u="none" baseline="0">
              <a:solidFill>
                <a:srgbClr val="000000"/>
              </a:solidFill>
              <a:latin typeface="Calibri"/>
              <a:ea typeface="Calibri"/>
              <a:cs typeface="Calibri"/>
            </a:rPr>
            <a:t>
</a:t>
          </a:r>
          <a:r>
            <a:rPr lang="en-US" cap="none" sz="5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21</xdr:col>
      <xdr:colOff>95250</xdr:colOff>
      <xdr:row>9</xdr:row>
      <xdr:rowOff>104775</xdr:rowOff>
    </xdr:from>
    <xdr:to>
      <xdr:col>24</xdr:col>
      <xdr:colOff>0</xdr:colOff>
      <xdr:row>12</xdr:row>
      <xdr:rowOff>57150</xdr:rowOff>
    </xdr:to>
    <xdr:pic>
      <xdr:nvPicPr>
        <xdr:cNvPr id="2" name="Grafik 2" descr="asue_weblogo_4c.jpg"/>
        <xdr:cNvPicPr preferRelativeResize="1">
          <a:picLocks noChangeAspect="1"/>
        </xdr:cNvPicPr>
      </xdr:nvPicPr>
      <xdr:blipFill>
        <a:blip r:embed="rId1"/>
        <a:stretch>
          <a:fillRect/>
        </a:stretch>
      </xdr:blipFill>
      <xdr:spPr>
        <a:xfrm>
          <a:off x="13239750" y="1638300"/>
          <a:ext cx="2190750" cy="685800"/>
        </a:xfrm>
        <a:prstGeom prst="rect">
          <a:avLst/>
        </a:prstGeom>
        <a:noFill/>
        <a:ln w="9525" cmpd="sng">
          <a:noFill/>
        </a:ln>
      </xdr:spPr>
    </xdr:pic>
    <xdr:clientData/>
  </xdr:twoCellAnchor>
  <xdr:twoCellAnchor>
    <xdr:from>
      <xdr:col>15</xdr:col>
      <xdr:colOff>9525</xdr:colOff>
      <xdr:row>33</xdr:row>
      <xdr:rowOff>0</xdr:rowOff>
    </xdr:from>
    <xdr:to>
      <xdr:col>23</xdr:col>
      <xdr:colOff>381000</xdr:colOff>
      <xdr:row>44</xdr:row>
      <xdr:rowOff>180975</xdr:rowOff>
    </xdr:to>
    <xdr:sp>
      <xdr:nvSpPr>
        <xdr:cNvPr id="3" name="Textfeld 3"/>
        <xdr:cNvSpPr txBox="1">
          <a:spLocks noChangeArrowheads="1"/>
        </xdr:cNvSpPr>
      </xdr:nvSpPr>
      <xdr:spPr>
        <a:xfrm>
          <a:off x="10115550" y="6448425"/>
          <a:ext cx="4933950" cy="2228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Herausgeber:
</a:t>
          </a:r>
          <a:r>
            <a:rPr lang="en-US" cap="none" sz="1100" b="1" i="0" u="none" baseline="0">
              <a:solidFill>
                <a:srgbClr val="000000"/>
              </a:solidFill>
              <a:latin typeface="Calibri"/>
              <a:ea typeface="Calibri"/>
              <a:cs typeface="Calibri"/>
            </a:rPr>
            <a:t>ASUE
</a:t>
          </a:r>
          <a:r>
            <a:rPr lang="en-US" cap="none" sz="1100" b="0" i="0" u="none" baseline="0">
              <a:solidFill>
                <a:srgbClr val="000000"/>
              </a:solidFill>
              <a:latin typeface="Calibri"/>
              <a:ea typeface="Calibri"/>
              <a:cs typeface="Calibri"/>
            </a:rPr>
            <a:t>Arbeitsgemeinschaft für sparsamen und umweltfreundlichen Energieverbrauch e.V.
</a:t>
          </a:r>
          <a:r>
            <a:rPr lang="en-US" cap="none" sz="1100" b="0" i="0" u="none" baseline="0">
              <a:solidFill>
                <a:srgbClr val="000000"/>
              </a:solidFill>
              <a:latin typeface="Calibri"/>
              <a:ea typeface="Calibri"/>
              <a:cs typeface="Calibri"/>
            </a:rPr>
            <a:t>Robert-Koch-Platz 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10115 Berlin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Telefon 0 30 / 22 19 13 49-0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info@asue.de
</a:t>
          </a:r>
          <a:r>
            <a:rPr lang="en-US" cap="none" sz="1100" b="0" i="0" u="none" baseline="0">
              <a:solidFill>
                <a:srgbClr val="000000"/>
              </a:solidFill>
              <a:latin typeface="Calibri"/>
              <a:ea typeface="Calibri"/>
              <a:cs typeface="Calibri"/>
            </a:rPr>
            <a:t>www.asue.de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ASUE übernimmt keine Gewähr für die Richtig</a:t>
          </a:r>
          <a:r>
            <a:rPr lang="en-US" cap="none" sz="1100" b="0" i="0" u="none" baseline="0">
              <a:solidFill>
                <a:srgbClr val="000000"/>
              </a:solidFill>
              <a:latin typeface="Calibri"/>
              <a:ea typeface="Calibri"/>
              <a:cs typeface="Calibri"/>
            </a:rPr>
            <a:t>keit der Angaben.
</a:t>
          </a:r>
          <a:r>
            <a:rPr lang="en-US" cap="none" sz="1100" b="0" i="0" u="none" baseline="0">
              <a:solidFill>
                <a:srgbClr val="000000"/>
              </a:solidFill>
              <a:latin typeface="Calibri"/>
              <a:ea typeface="Calibri"/>
              <a:cs typeface="Calibri"/>
            </a:rPr>
            <a:t>Erstellt: Februar 2010; zuletzt geändert: August 2013</a:t>
          </a:r>
        </a:p>
      </xdr:txBody>
    </xdr:sp>
    <xdr:clientData/>
  </xdr:twoCellAnchor>
  <xdr:twoCellAnchor>
    <xdr:from>
      <xdr:col>15</xdr:col>
      <xdr:colOff>28575</xdr:colOff>
      <xdr:row>26</xdr:row>
      <xdr:rowOff>180975</xdr:rowOff>
    </xdr:from>
    <xdr:to>
      <xdr:col>23</xdr:col>
      <xdr:colOff>390525</xdr:colOff>
      <xdr:row>29</xdr:row>
      <xdr:rowOff>66675</xdr:rowOff>
    </xdr:to>
    <xdr:sp>
      <xdr:nvSpPr>
        <xdr:cNvPr id="4" name="Textfeld 4"/>
        <xdr:cNvSpPr txBox="1">
          <a:spLocks noChangeArrowheads="1"/>
        </xdr:cNvSpPr>
      </xdr:nvSpPr>
      <xdr:spPr>
        <a:xfrm>
          <a:off x="10134600" y="5295900"/>
          <a:ext cx="492442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Eine sorgfältige Detailplanung ist im Fall einer Realisierung unerlässlich für den wirtschaftlich erfolgreichen Betrieb eines BHKW.</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15</xdr:row>
      <xdr:rowOff>152400</xdr:rowOff>
    </xdr:from>
    <xdr:to>
      <xdr:col>12</xdr:col>
      <xdr:colOff>714375</xdr:colOff>
      <xdr:row>38</xdr:row>
      <xdr:rowOff>190500</xdr:rowOff>
    </xdr:to>
    <xdr:sp>
      <xdr:nvSpPr>
        <xdr:cNvPr id="1" name="Textfeld 3"/>
        <xdr:cNvSpPr txBox="1">
          <a:spLocks noChangeArrowheads="1"/>
        </xdr:cNvSpPr>
      </xdr:nvSpPr>
      <xdr:spPr>
        <a:xfrm>
          <a:off x="5838825" y="2076450"/>
          <a:ext cx="4238625" cy="3086100"/>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Herausgeber:
</a:t>
          </a:r>
          <a:r>
            <a:rPr lang="en-US" cap="none" sz="1100" b="0" i="0" u="none" baseline="0">
              <a:solidFill>
                <a:srgbClr val="000000"/>
              </a:solidFill>
              <a:latin typeface="Calibri"/>
              <a:ea typeface="Calibri"/>
              <a:cs typeface="Calibri"/>
            </a:rPr>
            <a:t>ASUE
</a:t>
          </a:r>
          <a:r>
            <a:rPr lang="en-US" cap="none" sz="1100" b="0" i="0" u="none" baseline="0">
              <a:solidFill>
                <a:srgbClr val="000000"/>
              </a:solidFill>
              <a:latin typeface="Calibri"/>
              <a:ea typeface="Calibri"/>
              <a:cs typeface="Calibri"/>
            </a:rPr>
            <a:t>Arbeitsgemeinschaft für sparsamen und umweltfreundlichen
</a:t>
          </a:r>
          <a:r>
            <a:rPr lang="en-US" cap="none" sz="1100" b="0" i="0" u="none" baseline="0">
              <a:solidFill>
                <a:srgbClr val="000000"/>
              </a:solidFill>
              <a:latin typeface="Calibri"/>
              <a:ea typeface="Calibri"/>
              <a:cs typeface="Calibri"/>
            </a:rPr>
            <a:t>Energieverbrauch e.V.
</a:t>
          </a:r>
          <a:r>
            <a:rPr lang="en-US" cap="none" sz="1100" b="0" i="0" u="none" baseline="0">
              <a:solidFill>
                <a:srgbClr val="000000"/>
              </a:solidFill>
              <a:latin typeface="Calibri"/>
              <a:ea typeface="Calibri"/>
              <a:cs typeface="Calibri"/>
            </a:rPr>
            <a:t>Robert-Koch-Platz 4
</a:t>
          </a:r>
          <a:r>
            <a:rPr lang="en-US" cap="none" sz="1100" b="0" i="0" u="none" baseline="0">
              <a:solidFill>
                <a:srgbClr val="000000"/>
              </a:solidFill>
              <a:latin typeface="Calibri"/>
              <a:ea typeface="Calibri"/>
              <a:cs typeface="Calibri"/>
            </a:rPr>
            <a:t>10115 Berlin
</a:t>
          </a:r>
          <a:r>
            <a:rPr lang="en-US" cap="none" sz="1100" b="0" i="0" u="none" baseline="0">
              <a:solidFill>
                <a:srgbClr val="000000"/>
              </a:solidFill>
              <a:latin typeface="Calibri"/>
              <a:ea typeface="Calibri"/>
              <a:cs typeface="Calibri"/>
            </a:rPr>
            <a:t>Telefon 0 30 / 22 19 13 49-0
</a:t>
          </a:r>
          <a:r>
            <a:rPr lang="en-US" cap="none" sz="1100" b="0" i="0" u="none" baseline="0">
              <a:solidFill>
                <a:srgbClr val="000000"/>
              </a:solidFill>
              <a:latin typeface="Calibri"/>
              <a:ea typeface="Calibri"/>
              <a:cs typeface="Calibri"/>
            </a:rPr>
            <a:t>info@asue.de
</a:t>
          </a:r>
          <a:r>
            <a:rPr lang="en-US" cap="none" sz="1100" b="0" i="0" u="none" baseline="0">
              <a:solidFill>
                <a:srgbClr val="000000"/>
              </a:solidFill>
              <a:latin typeface="Calibri"/>
              <a:ea typeface="Calibri"/>
              <a:cs typeface="Calibri"/>
            </a:rPr>
            <a:t>www.asue.de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ASUE übernimmt keine Gewähr für die Richtig</a:t>
          </a:r>
          <a:r>
            <a:rPr lang="en-US" cap="none" sz="1100" b="0" i="0" u="none" baseline="0">
              <a:solidFill>
                <a:srgbClr val="000000"/>
              </a:solidFill>
              <a:latin typeface="Calibri"/>
              <a:ea typeface="Calibri"/>
              <a:cs typeface="Calibri"/>
            </a:rPr>
            <a:t>keit der Angaben.
</a:t>
          </a:r>
          <a:r>
            <a:rPr lang="en-US" cap="none" sz="1100" b="0" i="0" u="none" baseline="0">
              <a:solidFill>
                <a:srgbClr val="000000"/>
              </a:solidFill>
              <a:latin typeface="Calibri"/>
              <a:ea typeface="Calibri"/>
              <a:cs typeface="Calibri"/>
            </a:rPr>
            <a:t>Erstellt: Februar 2010; zuletzt geändert:  August 2013</a:t>
          </a:r>
        </a:p>
      </xdr:txBody>
    </xdr:sp>
    <xdr:clientData/>
  </xdr:twoCellAnchor>
  <xdr:twoCellAnchor editAs="oneCell">
    <xdr:from>
      <xdr:col>10</xdr:col>
      <xdr:colOff>66675</xdr:colOff>
      <xdr:row>9</xdr:row>
      <xdr:rowOff>180975</xdr:rowOff>
    </xdr:from>
    <xdr:to>
      <xdr:col>12</xdr:col>
      <xdr:colOff>733425</xdr:colOff>
      <xdr:row>15</xdr:row>
      <xdr:rowOff>104775</xdr:rowOff>
    </xdr:to>
    <xdr:pic>
      <xdr:nvPicPr>
        <xdr:cNvPr id="2" name="Grafik 2" descr="asue_weblogo_4c.jpg"/>
        <xdr:cNvPicPr preferRelativeResize="1">
          <a:picLocks noChangeAspect="1"/>
        </xdr:cNvPicPr>
      </xdr:nvPicPr>
      <xdr:blipFill>
        <a:blip r:embed="rId1"/>
        <a:stretch>
          <a:fillRect/>
        </a:stretch>
      </xdr:blipFill>
      <xdr:spPr>
        <a:xfrm>
          <a:off x="7905750" y="1343025"/>
          <a:ext cx="21907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9525</xdr:rowOff>
    </xdr:from>
    <xdr:to>
      <xdr:col>13</xdr:col>
      <xdr:colOff>400050</xdr:colOff>
      <xdr:row>25</xdr:row>
      <xdr:rowOff>133350</xdr:rowOff>
    </xdr:to>
    <xdr:graphicFrame>
      <xdr:nvGraphicFramePr>
        <xdr:cNvPr id="1" name="Diagramm 4"/>
        <xdr:cNvGraphicFramePr/>
      </xdr:nvGraphicFramePr>
      <xdr:xfrm>
        <a:off x="2895600" y="333375"/>
        <a:ext cx="6496050" cy="4314825"/>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12</xdr:row>
      <xdr:rowOff>0</xdr:rowOff>
    </xdr:from>
    <xdr:to>
      <xdr:col>20</xdr:col>
      <xdr:colOff>476250</xdr:colOff>
      <xdr:row>25</xdr:row>
      <xdr:rowOff>104775</xdr:rowOff>
    </xdr:to>
    <xdr:sp>
      <xdr:nvSpPr>
        <xdr:cNvPr id="2" name="Textfeld 2"/>
        <xdr:cNvSpPr txBox="1">
          <a:spLocks noChangeArrowheads="1"/>
        </xdr:cNvSpPr>
      </xdr:nvSpPr>
      <xdr:spPr>
        <a:xfrm>
          <a:off x="9982200" y="2038350"/>
          <a:ext cx="4238625" cy="2581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Die ASUE übernimmt keine Gewähr für die Richtig</a:t>
          </a:r>
          <a:r>
            <a:rPr lang="en-US" cap="none" sz="1100" b="0" i="0" u="none" baseline="0">
              <a:solidFill>
                <a:srgbClr val="000000"/>
              </a:solidFill>
              <a:latin typeface="Calibri"/>
              <a:ea typeface="Calibri"/>
              <a:cs typeface="Calibri"/>
            </a:rPr>
            <a:t>keit der Angaben.
</a:t>
          </a:r>
        </a:p>
      </xdr:txBody>
    </xdr:sp>
    <xdr:clientData/>
  </xdr:twoCellAnchor>
  <xdr:twoCellAnchor>
    <xdr:from>
      <xdr:col>15</xdr:col>
      <xdr:colOff>47625</xdr:colOff>
      <xdr:row>12</xdr:row>
      <xdr:rowOff>0</xdr:rowOff>
    </xdr:from>
    <xdr:to>
      <xdr:col>20</xdr:col>
      <xdr:colOff>476250</xdr:colOff>
      <xdr:row>27</xdr:row>
      <xdr:rowOff>0</xdr:rowOff>
    </xdr:to>
    <xdr:sp>
      <xdr:nvSpPr>
        <xdr:cNvPr id="3" name="Textfeld 3"/>
        <xdr:cNvSpPr txBox="1">
          <a:spLocks noChangeArrowheads="1"/>
        </xdr:cNvSpPr>
      </xdr:nvSpPr>
      <xdr:spPr>
        <a:xfrm>
          <a:off x="9982200" y="2038350"/>
          <a:ext cx="4238625" cy="2857500"/>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Herausgeber: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ASUE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Arbeitsgemeinschaft für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sparsamen und umweltfreundlichen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Energieverbrauch e.V.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Robert-Koch-Platz 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10115 Berlin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Telefon 0 30 / 22 19 13 49-0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info@asue.de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www.asue.de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ASUE übernimmt keine Gewähr für die Richtig</a:t>
          </a:r>
          <a:r>
            <a:rPr lang="en-US" cap="none" sz="1100" b="0" i="0" u="none" baseline="0">
              <a:solidFill>
                <a:srgbClr val="000000"/>
              </a:solidFill>
              <a:latin typeface="Calibri"/>
              <a:ea typeface="Calibri"/>
              <a:cs typeface="Calibri"/>
            </a:rPr>
            <a:t>keit der Angaben.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Erstellt: Februar 2010; zuletzt geändert: August 2013</a:t>
          </a:r>
          <a:r>
            <a:rPr lang="en-US" cap="none" sz="1100" b="0" i="0" u="none" baseline="0">
              <a:solidFill>
                <a:srgbClr val="000000"/>
              </a:solidFill>
              <a:latin typeface="Calibri"/>
              <a:ea typeface="Calibri"/>
              <a:cs typeface="Calibri"/>
            </a:rPr>
            <a:t>
</a:t>
          </a:r>
        </a:p>
      </xdr:txBody>
    </xdr:sp>
    <xdr:clientData/>
  </xdr:twoCellAnchor>
  <xdr:twoCellAnchor editAs="oneCell">
    <xdr:from>
      <xdr:col>17</xdr:col>
      <xdr:colOff>581025</xdr:colOff>
      <xdr:row>7</xdr:row>
      <xdr:rowOff>180975</xdr:rowOff>
    </xdr:from>
    <xdr:to>
      <xdr:col>20</xdr:col>
      <xdr:colOff>485775</xdr:colOff>
      <xdr:row>11</xdr:row>
      <xdr:rowOff>104775</xdr:rowOff>
    </xdr:to>
    <xdr:pic>
      <xdr:nvPicPr>
        <xdr:cNvPr id="4" name="Grafik 4" descr="asue_weblogo_4c.jpg"/>
        <xdr:cNvPicPr preferRelativeResize="1">
          <a:picLocks noChangeAspect="1"/>
        </xdr:cNvPicPr>
      </xdr:nvPicPr>
      <xdr:blipFill>
        <a:blip r:embed="rId2"/>
        <a:stretch>
          <a:fillRect/>
        </a:stretch>
      </xdr:blipFill>
      <xdr:spPr>
        <a:xfrm>
          <a:off x="12039600" y="1266825"/>
          <a:ext cx="21907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sue.de/themen/blockheizkraftwerke/veroeffentlichungen/blockheizkraftwerke-in-krankenhaeusern.html" TargetMode="External" /><Relationship Id="rId2" Type="http://schemas.openxmlformats.org/officeDocument/2006/relationships/hyperlink" Target="http://asue.de/themen/blockheizkraftwerke/bhkw-tools/checkliste-2007.html" TargetMode="External" /><Relationship Id="rId3" Type="http://schemas.openxmlformats.org/officeDocument/2006/relationships/hyperlink" Target="http://asue.de/themen/blockheizkraftwerke/veroeffentlichungen/kwk-gesetz-2012.html"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dimension ref="B2:AC64"/>
  <sheetViews>
    <sheetView showGridLines="0" showRowColHeaders="0" workbookViewId="0" topLeftCell="A1">
      <selection activeCell="K22" sqref="K22"/>
    </sheetView>
  </sheetViews>
  <sheetFormatPr defaultColWidth="11.421875" defaultRowHeight="15"/>
  <cols>
    <col min="1" max="1" width="4.28125" style="0" customWidth="1"/>
    <col min="3" max="3" width="12.7109375" style="0" customWidth="1"/>
    <col min="4" max="4" width="10.140625" style="1" customWidth="1"/>
    <col min="5" max="5" width="12.00390625" style="0" bestFit="1" customWidth="1"/>
    <col min="6" max="6" width="11.00390625" style="0" customWidth="1"/>
    <col min="7" max="7" width="3.8515625" style="0" customWidth="1"/>
    <col min="9" max="9" width="25.57421875" style="0" customWidth="1"/>
    <col min="10" max="10" width="10.7109375" style="1" customWidth="1"/>
    <col min="12" max="12" width="6.8515625" style="0" customWidth="1"/>
    <col min="14" max="14" width="5.421875" style="0" bestFit="1" customWidth="1"/>
    <col min="15" max="15" width="3.28125" style="0" customWidth="1"/>
    <col min="16" max="16" width="14.00390625" style="0" customWidth="1"/>
    <col min="17" max="17" width="5.8515625" style="0" customWidth="1"/>
    <col min="18" max="18" width="1.28515625" style="0" customWidth="1"/>
    <col min="19" max="19" width="8.00390625" style="0" customWidth="1"/>
    <col min="20" max="20" width="5.00390625" style="0" customWidth="1"/>
    <col min="25" max="25" width="15.421875" style="0" customWidth="1"/>
  </cols>
  <sheetData>
    <row r="1" ht="3" customHeight="1"/>
    <row r="2" spans="8:25" ht="12" customHeight="1">
      <c r="H2" s="167"/>
      <c r="I2" s="168"/>
      <c r="S2" s="191"/>
      <c r="T2" s="191"/>
      <c r="U2" s="191"/>
      <c r="V2" s="191"/>
      <c r="W2" s="191"/>
      <c r="X2" s="191"/>
      <c r="Y2" s="191"/>
    </row>
    <row r="3" spans="2:29" ht="22.5" customHeight="1">
      <c r="B3" s="227" t="s">
        <v>77</v>
      </c>
      <c r="C3" s="228"/>
      <c r="D3" s="3"/>
      <c r="E3" s="166" t="s">
        <v>84</v>
      </c>
      <c r="F3" s="166"/>
      <c r="G3" s="3"/>
      <c r="H3" s="52">
        <v>0</v>
      </c>
      <c r="I3" s="49" t="s">
        <v>75</v>
      </c>
      <c r="J3" s="47">
        <v>0</v>
      </c>
      <c r="K3" s="49" t="s">
        <v>76</v>
      </c>
      <c r="L3" s="49"/>
      <c r="M3" s="49"/>
      <c r="N3" s="3"/>
      <c r="O3" s="3"/>
      <c r="P3" s="3"/>
      <c r="Q3" s="3"/>
      <c r="R3" s="3"/>
      <c r="S3" s="236" t="s">
        <v>85</v>
      </c>
      <c r="T3" s="237"/>
      <c r="U3" s="237"/>
      <c r="V3" s="237"/>
      <c r="W3" s="237"/>
      <c r="X3" s="237"/>
      <c r="Y3" s="237"/>
      <c r="Z3" s="3"/>
      <c r="AA3" s="3"/>
      <c r="AB3" s="3"/>
      <c r="AC3" s="3"/>
    </row>
    <row r="4" spans="4:29" ht="3.75" customHeight="1" thickBot="1">
      <c r="D4" s="3"/>
      <c r="E4" s="3"/>
      <c r="F4" s="3"/>
      <c r="G4" s="3"/>
      <c r="H4" s="3"/>
      <c r="I4" s="3"/>
      <c r="J4" s="3"/>
      <c r="K4" s="3"/>
      <c r="L4" s="3"/>
      <c r="M4" s="3"/>
      <c r="N4" s="3"/>
      <c r="O4" s="3"/>
      <c r="P4" s="3"/>
      <c r="Q4" s="3"/>
      <c r="R4" s="3"/>
      <c r="S4" s="192"/>
      <c r="T4" s="193"/>
      <c r="U4" s="193"/>
      <c r="V4" s="193"/>
      <c r="W4" s="193"/>
      <c r="X4" s="193"/>
      <c r="Y4" s="193"/>
      <c r="Z4" s="3"/>
      <c r="AA4" s="3"/>
      <c r="AB4" s="3"/>
      <c r="AC4" s="3"/>
    </row>
    <row r="5" spans="2:25" ht="17.25" thickBot="1" thickTop="1">
      <c r="B5" s="7" t="s">
        <v>13</v>
      </c>
      <c r="C5" s="4"/>
      <c r="D5" s="5"/>
      <c r="E5" s="4"/>
      <c r="F5" s="6"/>
      <c r="G5" s="3"/>
      <c r="H5" s="7" t="s">
        <v>33</v>
      </c>
      <c r="I5" s="4"/>
      <c r="J5" s="4"/>
      <c r="K5" s="4"/>
      <c r="L5" s="4"/>
      <c r="M5" s="4"/>
      <c r="N5" s="6"/>
      <c r="O5" s="3"/>
      <c r="P5" s="3"/>
      <c r="Q5" s="3"/>
      <c r="R5" s="3"/>
      <c r="S5" s="180">
        <f>SUM(S6:S9)</f>
        <v>14.95</v>
      </c>
      <c r="T5" s="179"/>
      <c r="U5" s="234" t="s">
        <v>86</v>
      </c>
      <c r="V5" s="235"/>
      <c r="W5" s="235"/>
      <c r="X5" s="235"/>
      <c r="Y5" s="235"/>
    </row>
    <row r="6" spans="2:25" ht="15">
      <c r="B6" s="9"/>
      <c r="C6" s="10"/>
      <c r="D6" s="11"/>
      <c r="E6" s="69" t="s">
        <v>1</v>
      </c>
      <c r="F6" s="70" t="s">
        <v>2</v>
      </c>
      <c r="G6" s="50"/>
      <c r="H6" s="9"/>
      <c r="I6" s="9"/>
      <c r="J6" s="9"/>
      <c r="K6" s="238" t="s">
        <v>2</v>
      </c>
      <c r="L6" s="239"/>
      <c r="M6" s="238" t="s">
        <v>1</v>
      </c>
      <c r="N6" s="240"/>
      <c r="O6" s="3"/>
      <c r="P6" s="3"/>
      <c r="Q6" s="3"/>
      <c r="R6" s="3"/>
      <c r="S6" s="194">
        <v>14.95</v>
      </c>
      <c r="T6" s="195"/>
      <c r="U6" s="235"/>
      <c r="V6" s="235"/>
      <c r="W6" s="235"/>
      <c r="X6" s="235"/>
      <c r="Y6" s="235"/>
    </row>
    <row r="7" spans="2:25" ht="15.75" thickBot="1">
      <c r="B7" s="9"/>
      <c r="C7" s="10"/>
      <c r="D7" s="11"/>
      <c r="E7" s="36"/>
      <c r="F7" s="13"/>
      <c r="G7" s="50"/>
      <c r="H7" s="9"/>
      <c r="I7" s="9"/>
      <c r="J7" s="9"/>
      <c r="K7" s="32"/>
      <c r="L7" s="42"/>
      <c r="M7" s="13"/>
      <c r="N7" s="13"/>
      <c r="O7" s="3"/>
      <c r="P7" s="3"/>
      <c r="Q7" s="3"/>
      <c r="R7" s="3"/>
      <c r="S7" s="196">
        <v>0</v>
      </c>
      <c r="T7" s="197"/>
      <c r="U7" s="235"/>
      <c r="V7" s="235"/>
      <c r="W7" s="235"/>
      <c r="X7" s="235"/>
      <c r="Y7" s="235"/>
    </row>
    <row r="8" spans="2:25" ht="15.75" thickBot="1">
      <c r="B8" s="8" t="s">
        <v>18</v>
      </c>
      <c r="C8" s="14"/>
      <c r="D8" s="15" t="s">
        <v>29</v>
      </c>
      <c r="E8" s="37"/>
      <c r="F8" s="27">
        <v>6100</v>
      </c>
      <c r="G8" s="50"/>
      <c r="H8" s="8" t="s">
        <v>52</v>
      </c>
      <c r="I8" s="16"/>
      <c r="J8" s="17" t="s">
        <v>80</v>
      </c>
      <c r="K8" s="29">
        <v>4.1</v>
      </c>
      <c r="L8" s="43"/>
      <c r="M8" s="29">
        <v>4.1</v>
      </c>
      <c r="N8" s="33"/>
      <c r="O8" s="3"/>
      <c r="P8" s="3"/>
      <c r="Q8" s="3"/>
      <c r="R8" s="3"/>
      <c r="S8" s="198">
        <v>0</v>
      </c>
      <c r="T8" s="207">
        <v>0</v>
      </c>
      <c r="U8" s="235"/>
      <c r="V8" s="235"/>
      <c r="W8" s="235"/>
      <c r="X8" s="235"/>
      <c r="Y8" s="235"/>
    </row>
    <row r="9" spans="2:28" ht="15.75" thickBot="1">
      <c r="B9" s="8" t="s">
        <v>19</v>
      </c>
      <c r="C9" s="19"/>
      <c r="D9" s="20" t="s">
        <v>30</v>
      </c>
      <c r="E9" s="37"/>
      <c r="F9" s="27">
        <v>225</v>
      </c>
      <c r="G9" s="50"/>
      <c r="H9" s="8" t="s">
        <v>50</v>
      </c>
      <c r="I9" s="16"/>
      <c r="J9" s="17" t="s">
        <v>80</v>
      </c>
      <c r="K9" s="178">
        <v>0.55</v>
      </c>
      <c r="L9" s="186"/>
      <c r="M9" s="187">
        <f>K9</f>
        <v>0.55</v>
      </c>
      <c r="N9" s="188"/>
      <c r="O9" s="182"/>
      <c r="P9" s="182"/>
      <c r="Q9" s="182"/>
      <c r="R9" s="189"/>
      <c r="S9" s="199">
        <v>0</v>
      </c>
      <c r="T9" s="206"/>
      <c r="U9" s="235"/>
      <c r="V9" s="235"/>
      <c r="W9" s="235"/>
      <c r="X9" s="235"/>
      <c r="Y9" s="235"/>
      <c r="AA9" s="2"/>
      <c r="AB9" s="2"/>
    </row>
    <row r="10" spans="2:28" ht="27" customHeight="1" thickBot="1">
      <c r="B10" s="161" t="s">
        <v>20</v>
      </c>
      <c r="C10" s="162"/>
      <c r="D10" s="163" t="s">
        <v>30</v>
      </c>
      <c r="E10" s="164"/>
      <c r="F10" s="165">
        <v>370</v>
      </c>
      <c r="G10" s="50"/>
      <c r="H10" s="232" t="s">
        <v>83</v>
      </c>
      <c r="I10" s="233"/>
      <c r="J10" s="15" t="s">
        <v>35</v>
      </c>
      <c r="K10" s="177">
        <f>SUM(K11:K14)</f>
        <v>18.1747</v>
      </c>
      <c r="L10" s="183">
        <f>K10-K13+L13</f>
        <v>18.1087</v>
      </c>
      <c r="M10" s="184">
        <f>SUM(M11:M14)</f>
        <v>17.1297</v>
      </c>
      <c r="N10" s="185">
        <f>M10-M13+N13</f>
        <v>17.063699999999997</v>
      </c>
      <c r="O10" s="3"/>
      <c r="P10" s="3"/>
      <c r="Q10" s="3"/>
      <c r="R10" s="3"/>
      <c r="S10" s="193"/>
      <c r="T10" s="193"/>
      <c r="U10" s="191"/>
      <c r="V10" s="191"/>
      <c r="W10" s="191"/>
      <c r="X10" s="191"/>
      <c r="Y10" s="191"/>
      <c r="AA10" s="2"/>
      <c r="AB10" s="2"/>
    </row>
    <row r="11" spans="2:28" ht="15">
      <c r="B11" s="8" t="s">
        <v>21</v>
      </c>
      <c r="C11" s="16"/>
      <c r="D11" s="15" t="s">
        <v>30</v>
      </c>
      <c r="E11" s="37"/>
      <c r="F11" s="27">
        <v>670</v>
      </c>
      <c r="G11" s="50"/>
      <c r="H11" s="152" t="s">
        <v>79</v>
      </c>
      <c r="I11" s="16"/>
      <c r="J11" s="15" t="s">
        <v>35</v>
      </c>
      <c r="K11" s="174">
        <v>10.7217</v>
      </c>
      <c r="L11" s="172"/>
      <c r="M11" s="29">
        <v>9.6767</v>
      </c>
      <c r="N11" s="33"/>
      <c r="O11" s="3"/>
      <c r="P11" s="3"/>
      <c r="Q11" s="3"/>
      <c r="R11" s="3"/>
      <c r="S11" s="193"/>
      <c r="T11" s="193"/>
      <c r="U11" s="191"/>
      <c r="V11" s="191"/>
      <c r="W11" s="191"/>
      <c r="X11" s="191"/>
      <c r="Y11" s="191"/>
      <c r="AA11" s="2"/>
      <c r="AB11" s="2"/>
    </row>
    <row r="12" spans="2:28" ht="15.75" thickBot="1">
      <c r="B12" s="21"/>
      <c r="C12" s="22"/>
      <c r="D12" s="23"/>
      <c r="E12" s="36"/>
      <c r="F12" s="13"/>
      <c r="G12" s="51"/>
      <c r="H12" s="152" t="s">
        <v>90</v>
      </c>
      <c r="I12" s="16"/>
      <c r="J12" s="15" t="s">
        <v>35</v>
      </c>
      <c r="K12" s="175">
        <v>5.277</v>
      </c>
      <c r="L12" s="204"/>
      <c r="M12" s="151">
        <f>K12</f>
        <v>5.277</v>
      </c>
      <c r="N12" s="33"/>
      <c r="O12" s="3"/>
      <c r="P12" s="154"/>
      <c r="Q12" s="154"/>
      <c r="R12" s="154"/>
      <c r="S12" s="192"/>
      <c r="T12" s="192"/>
      <c r="U12" s="200"/>
      <c r="V12" s="200"/>
      <c r="W12" s="200"/>
      <c r="X12" s="200"/>
      <c r="Y12" s="191"/>
      <c r="AA12" s="2"/>
      <c r="AB12" s="2"/>
    </row>
    <row r="13" spans="2:28" ht="15.75" thickBot="1">
      <c r="B13" s="8" t="s">
        <v>22</v>
      </c>
      <c r="C13" s="16"/>
      <c r="D13" s="17" t="s">
        <v>31</v>
      </c>
      <c r="E13" s="38">
        <v>96</v>
      </c>
      <c r="F13" s="27">
        <v>96</v>
      </c>
      <c r="G13" s="50"/>
      <c r="H13" s="152" t="s">
        <v>91</v>
      </c>
      <c r="I13" s="16"/>
      <c r="J13" s="15" t="s">
        <v>35</v>
      </c>
      <c r="K13" s="175">
        <v>0.126</v>
      </c>
      <c r="L13" s="205">
        <v>0.06</v>
      </c>
      <c r="M13" s="222">
        <f>K13</f>
        <v>0.126</v>
      </c>
      <c r="N13" s="34">
        <f>L13</f>
        <v>0.06</v>
      </c>
      <c r="O13" s="171"/>
      <c r="P13" s="155"/>
      <c r="Q13" s="155"/>
      <c r="R13" s="155"/>
      <c r="S13" s="201"/>
      <c r="T13" s="201"/>
      <c r="U13" s="202"/>
      <c r="V13" s="201"/>
      <c r="W13" s="202"/>
      <c r="X13" s="202"/>
      <c r="Y13" s="191"/>
      <c r="AA13" s="2"/>
      <c r="AB13" s="2"/>
    </row>
    <row r="14" spans="2:24" ht="15.75" thickBot="1">
      <c r="B14" s="21"/>
      <c r="C14" s="22"/>
      <c r="D14" s="23"/>
      <c r="E14" s="36"/>
      <c r="F14" s="13"/>
      <c r="G14" s="50"/>
      <c r="H14" s="152" t="s">
        <v>34</v>
      </c>
      <c r="I14" s="16"/>
      <c r="J14" s="15" t="s">
        <v>35</v>
      </c>
      <c r="K14" s="176">
        <v>2.05</v>
      </c>
      <c r="L14" s="221"/>
      <c r="M14" s="223">
        <f>K14</f>
        <v>2.05</v>
      </c>
      <c r="N14" s="226"/>
      <c r="O14" s="158"/>
      <c r="P14" s="154"/>
      <c r="Q14" s="154"/>
      <c r="R14" s="154"/>
      <c r="S14" s="154"/>
      <c r="T14" s="154"/>
      <c r="U14" s="2"/>
      <c r="V14" s="2"/>
      <c r="W14" s="2"/>
      <c r="X14" s="156"/>
    </row>
    <row r="15" spans="2:24" ht="15">
      <c r="B15" s="8" t="s">
        <v>23</v>
      </c>
      <c r="C15" s="16"/>
      <c r="D15" s="17" t="s">
        <v>32</v>
      </c>
      <c r="E15" s="38">
        <v>5184</v>
      </c>
      <c r="F15" s="24">
        <f>E15</f>
        <v>5184</v>
      </c>
      <c r="G15" s="50"/>
      <c r="H15" s="148"/>
      <c r="I15" s="146"/>
      <c r="J15" s="147"/>
      <c r="K15" s="173"/>
      <c r="L15" s="210"/>
      <c r="M15" s="220"/>
      <c r="N15" s="218"/>
      <c r="O15" s="158"/>
      <c r="P15" s="154"/>
      <c r="Q15" s="154"/>
      <c r="R15" s="154"/>
      <c r="S15" s="154"/>
      <c r="T15" s="154"/>
      <c r="U15" s="2"/>
      <c r="V15" s="2"/>
      <c r="W15" s="2"/>
      <c r="X15" s="156"/>
    </row>
    <row r="16" spans="2:24" ht="15">
      <c r="B16" s="8" t="s">
        <v>24</v>
      </c>
      <c r="C16" s="16"/>
      <c r="D16" s="17" t="s">
        <v>32</v>
      </c>
      <c r="E16" s="37"/>
      <c r="F16" s="24">
        <f>F15-F17</f>
        <v>2927</v>
      </c>
      <c r="G16" s="50"/>
      <c r="H16" s="8" t="s">
        <v>51</v>
      </c>
      <c r="I16" s="16"/>
      <c r="J16" s="17" t="s">
        <v>35</v>
      </c>
      <c r="K16" s="150">
        <v>3.238</v>
      </c>
      <c r="L16" s="210"/>
      <c r="M16" s="214"/>
      <c r="N16" s="212"/>
      <c r="O16" s="158"/>
      <c r="P16" s="154"/>
      <c r="Q16" s="154"/>
      <c r="R16" s="154"/>
      <c r="S16" s="154"/>
      <c r="T16" s="154"/>
      <c r="U16" s="2"/>
      <c r="V16" s="2"/>
      <c r="W16" s="2"/>
      <c r="X16" s="156"/>
    </row>
    <row r="17" spans="2:24" ht="15">
      <c r="B17" s="8" t="s">
        <v>25</v>
      </c>
      <c r="C17" s="16"/>
      <c r="D17" s="17" t="s">
        <v>32</v>
      </c>
      <c r="E17" s="37"/>
      <c r="F17" s="24">
        <f>F8*F10/1000</f>
        <v>2257</v>
      </c>
      <c r="G17" s="50"/>
      <c r="H17" s="8" t="s">
        <v>73</v>
      </c>
      <c r="I17" s="16"/>
      <c r="J17" s="17" t="s">
        <v>35</v>
      </c>
      <c r="K17" s="29">
        <v>0.5</v>
      </c>
      <c r="L17" s="210"/>
      <c r="M17" s="216"/>
      <c r="N17" s="212"/>
      <c r="O17" s="158"/>
      <c r="P17" s="154"/>
      <c r="Q17" s="154"/>
      <c r="R17" s="154"/>
      <c r="S17" s="154"/>
      <c r="T17" s="154"/>
      <c r="U17" s="2"/>
      <c r="V17" s="2"/>
      <c r="W17" s="2"/>
      <c r="X17" s="156"/>
    </row>
    <row r="18" spans="2:24" ht="27.75" customHeight="1">
      <c r="B18" s="21"/>
      <c r="C18" s="22"/>
      <c r="D18" s="23"/>
      <c r="E18" s="36"/>
      <c r="F18" s="13"/>
      <c r="G18" s="50"/>
      <c r="H18" s="242" t="s">
        <v>89</v>
      </c>
      <c r="I18" s="243"/>
      <c r="J18" s="208" t="s">
        <v>35</v>
      </c>
      <c r="K18" s="209">
        <v>5.41</v>
      </c>
      <c r="L18" s="211">
        <v>4</v>
      </c>
      <c r="M18" s="217">
        <v>2.4</v>
      </c>
      <c r="N18" s="215"/>
      <c r="O18" s="158"/>
      <c r="P18" s="154"/>
      <c r="Q18" s="154"/>
      <c r="R18" s="154"/>
      <c r="S18" s="154"/>
      <c r="T18" s="154"/>
      <c r="U18" s="2"/>
      <c r="V18" s="2"/>
      <c r="W18" s="2"/>
      <c r="X18" s="156"/>
    </row>
    <row r="19" spans="2:24" ht="15">
      <c r="B19" s="21"/>
      <c r="C19" s="22"/>
      <c r="D19" s="23"/>
      <c r="E19" s="36"/>
      <c r="F19" s="13"/>
      <c r="G19" s="50"/>
      <c r="H19" s="21"/>
      <c r="I19" s="21"/>
      <c r="J19" s="21"/>
      <c r="K19" s="21"/>
      <c r="L19" s="21"/>
      <c r="M19" s="12"/>
      <c r="N19" s="13"/>
      <c r="O19" s="158"/>
      <c r="P19" s="154"/>
      <c r="Q19" s="154"/>
      <c r="R19" s="154"/>
      <c r="S19" s="154"/>
      <c r="T19" s="154"/>
      <c r="U19" s="2"/>
      <c r="V19" s="2"/>
      <c r="W19" s="2"/>
      <c r="X19" s="156"/>
    </row>
    <row r="20" spans="2:26" ht="15">
      <c r="B20" s="21"/>
      <c r="C20" s="22"/>
      <c r="D20" s="23"/>
      <c r="E20" s="36"/>
      <c r="F20" s="13"/>
      <c r="G20" s="50"/>
      <c r="H20" s="8" t="s">
        <v>36</v>
      </c>
      <c r="I20" s="16"/>
      <c r="J20" s="17" t="s">
        <v>37</v>
      </c>
      <c r="K20" s="18">
        <f>K25+K26</f>
        <v>320</v>
      </c>
      <c r="L20" s="12"/>
      <c r="M20" s="12"/>
      <c r="N20" s="13"/>
      <c r="O20" s="158"/>
      <c r="P20" s="154"/>
      <c r="Q20" s="154"/>
      <c r="R20" s="154"/>
      <c r="S20" s="154"/>
      <c r="T20" s="154"/>
      <c r="U20" s="2"/>
      <c r="V20" s="2"/>
      <c r="W20" s="2"/>
      <c r="X20" s="156"/>
      <c r="Z20" s="2"/>
    </row>
    <row r="21" spans="2:24" ht="15">
      <c r="B21" s="8" t="s">
        <v>14</v>
      </c>
      <c r="C21" s="16"/>
      <c r="D21" s="17" t="s">
        <v>81</v>
      </c>
      <c r="E21" s="39">
        <f>E15/(E13/100)/0.9</f>
        <v>6000</v>
      </c>
      <c r="F21" s="149">
        <f>F22+F23</f>
        <v>7928.842592592593</v>
      </c>
      <c r="G21" s="50"/>
      <c r="H21" s="8" t="s">
        <v>38</v>
      </c>
      <c r="I21" s="16"/>
      <c r="J21" s="17" t="s">
        <v>37</v>
      </c>
      <c r="K21" s="30">
        <v>190</v>
      </c>
      <c r="L21" s="12"/>
      <c r="M21" s="12"/>
      <c r="N21" s="13"/>
      <c r="O21" s="158"/>
      <c r="P21" s="154"/>
      <c r="Q21" s="154"/>
      <c r="R21" s="154"/>
      <c r="S21" s="154"/>
      <c r="T21" s="154"/>
      <c r="U21" s="2"/>
      <c r="V21" s="2"/>
      <c r="W21" s="2"/>
      <c r="X21" s="156"/>
    </row>
    <row r="22" spans="2:24" ht="15">
      <c r="B22" s="8" t="s">
        <v>26</v>
      </c>
      <c r="C22" s="16"/>
      <c r="D22" s="15" t="s">
        <v>81</v>
      </c>
      <c r="E22" s="37"/>
      <c r="F22" s="149">
        <f>F16/(F13/100)/0.9</f>
        <v>3387.7314814814818</v>
      </c>
      <c r="G22" s="50"/>
      <c r="H22" s="8" t="s">
        <v>39</v>
      </c>
      <c r="I22" s="16"/>
      <c r="J22" s="17" t="s">
        <v>37</v>
      </c>
      <c r="K22" s="31">
        <v>20</v>
      </c>
      <c r="L22" s="12"/>
      <c r="M22" s="12"/>
      <c r="N22" s="13"/>
      <c r="O22" s="158"/>
      <c r="P22" s="154"/>
      <c r="Q22" s="154"/>
      <c r="R22" s="154"/>
      <c r="S22" s="154"/>
      <c r="T22" s="154"/>
      <c r="U22" s="2"/>
      <c r="V22" s="2"/>
      <c r="W22" s="2"/>
      <c r="X22" s="156"/>
    </row>
    <row r="23" spans="2:27" ht="15">
      <c r="B23" s="8" t="s">
        <v>27</v>
      </c>
      <c r="C23" s="16"/>
      <c r="D23" s="15" t="s">
        <v>81</v>
      </c>
      <c r="E23" s="37"/>
      <c r="F23" s="149">
        <f>F8*F11/0.9/1000</f>
        <v>4541.111111111111</v>
      </c>
      <c r="G23" s="50"/>
      <c r="H23" s="8" t="s">
        <v>40</v>
      </c>
      <c r="I23" s="16"/>
      <c r="J23" s="17" t="s">
        <v>37</v>
      </c>
      <c r="K23" s="31">
        <v>30</v>
      </c>
      <c r="L23" s="12"/>
      <c r="M23" s="12"/>
      <c r="N23" s="13"/>
      <c r="O23" s="158"/>
      <c r="P23" s="154"/>
      <c r="Q23" s="154"/>
      <c r="R23" s="154"/>
      <c r="S23" s="154"/>
      <c r="T23" s="154"/>
      <c r="U23" s="2"/>
      <c r="V23" s="2"/>
      <c r="W23" s="2"/>
      <c r="X23" s="156"/>
      <c r="Z23" s="2"/>
      <c r="AA23" s="2"/>
    </row>
    <row r="24" spans="2:27" ht="15">
      <c r="B24" s="21"/>
      <c r="C24" s="22"/>
      <c r="D24" s="23"/>
      <c r="E24" s="36"/>
      <c r="F24" s="13"/>
      <c r="G24" s="50"/>
      <c r="H24" s="8" t="s">
        <v>41</v>
      </c>
      <c r="I24" s="16"/>
      <c r="J24" s="17" t="s">
        <v>37</v>
      </c>
      <c r="K24" s="28">
        <v>40</v>
      </c>
      <c r="L24" s="12"/>
      <c r="M24" s="219"/>
      <c r="N24" s="13"/>
      <c r="O24" s="158"/>
      <c r="P24" s="154"/>
      <c r="Q24" s="154"/>
      <c r="R24" s="154"/>
      <c r="S24" s="154"/>
      <c r="T24" s="154"/>
      <c r="U24" s="2"/>
      <c r="V24" s="2"/>
      <c r="W24" s="2"/>
      <c r="X24" s="156"/>
      <c r="Z24" s="2"/>
      <c r="AA24" s="2"/>
    </row>
    <row r="25" spans="2:27" ht="15">
      <c r="B25" s="8" t="s">
        <v>28</v>
      </c>
      <c r="C25" s="16"/>
      <c r="D25" s="17" t="s">
        <v>32</v>
      </c>
      <c r="E25" s="38">
        <v>1880</v>
      </c>
      <c r="F25" s="24">
        <f>E25</f>
        <v>1880</v>
      </c>
      <c r="G25" s="50"/>
      <c r="H25" s="8" t="s">
        <v>42</v>
      </c>
      <c r="I25" s="16"/>
      <c r="J25" s="17" t="s">
        <v>37</v>
      </c>
      <c r="K25" s="18">
        <f>SUM(K21:K24)</f>
        <v>280</v>
      </c>
      <c r="L25" s="12"/>
      <c r="M25" s="12"/>
      <c r="N25" s="13"/>
      <c r="O25" s="158"/>
      <c r="P25" s="154"/>
      <c r="Q25" s="154"/>
      <c r="R25" s="154"/>
      <c r="S25" s="154"/>
      <c r="T25" s="154"/>
      <c r="U25" s="2"/>
      <c r="V25" s="2"/>
      <c r="W25" s="2"/>
      <c r="X25" s="156"/>
      <c r="Z25" s="2"/>
      <c r="AA25" s="2"/>
    </row>
    <row r="26" spans="2:27" ht="15">
      <c r="B26" s="21"/>
      <c r="C26" s="22"/>
      <c r="D26" s="23"/>
      <c r="E26" s="36"/>
      <c r="F26" s="13"/>
      <c r="G26" s="50"/>
      <c r="H26" s="8" t="s">
        <v>43</v>
      </c>
      <c r="I26" s="16"/>
      <c r="J26" s="15" t="s">
        <v>37</v>
      </c>
      <c r="K26" s="28">
        <v>40</v>
      </c>
      <c r="L26" s="12"/>
      <c r="M26" s="12"/>
      <c r="N26" s="13"/>
      <c r="O26" s="158"/>
      <c r="P26" s="154"/>
      <c r="Q26" s="154"/>
      <c r="R26" s="154"/>
      <c r="S26" s="154"/>
      <c r="T26" s="154"/>
      <c r="U26" s="2"/>
      <c r="V26" s="2"/>
      <c r="W26" s="2"/>
      <c r="X26" s="156"/>
      <c r="Z26" s="2"/>
      <c r="AA26" s="2"/>
    </row>
    <row r="27" spans="2:24" ht="15">
      <c r="B27" s="8" t="s">
        <v>15</v>
      </c>
      <c r="C27" s="16"/>
      <c r="D27" s="17" t="s">
        <v>32</v>
      </c>
      <c r="E27" s="37"/>
      <c r="F27" s="149">
        <f>F8*F9/1000</f>
        <v>1372.5</v>
      </c>
      <c r="G27" s="50"/>
      <c r="H27" s="12"/>
      <c r="I27" s="12"/>
      <c r="J27" s="12"/>
      <c r="K27" s="12"/>
      <c r="L27" s="12"/>
      <c r="M27" s="12"/>
      <c r="N27" s="13"/>
      <c r="O27" s="158"/>
      <c r="P27" s="241" t="s">
        <v>88</v>
      </c>
      <c r="Q27" s="230"/>
      <c r="R27" s="230"/>
      <c r="S27" s="230"/>
      <c r="T27" s="154"/>
      <c r="U27" s="2"/>
      <c r="V27" s="2"/>
      <c r="W27" s="2"/>
      <c r="X27" s="156"/>
    </row>
    <row r="28" spans="2:24" ht="15">
      <c r="B28" s="21"/>
      <c r="C28" s="22"/>
      <c r="D28" s="23"/>
      <c r="E28" s="36"/>
      <c r="F28" s="13"/>
      <c r="G28" s="50"/>
      <c r="H28" s="8" t="s">
        <v>49</v>
      </c>
      <c r="I28" s="16"/>
      <c r="J28" s="17"/>
      <c r="K28" s="25">
        <f>POWER(K31,K29)*(K31-1)/(POWER(K31,K29)-1)</f>
        <v>0.1232909443301365</v>
      </c>
      <c r="L28" s="12"/>
      <c r="M28" s="12"/>
      <c r="N28" s="13"/>
      <c r="O28" s="158"/>
      <c r="P28" s="153"/>
      <c r="Q28" s="154"/>
      <c r="R28" s="154"/>
      <c r="S28" s="154"/>
      <c r="T28" s="154"/>
      <c r="U28" s="2"/>
      <c r="V28" s="2"/>
      <c r="W28" s="2"/>
      <c r="X28" s="156"/>
    </row>
    <row r="29" spans="2:24" ht="15">
      <c r="B29" s="8" t="s">
        <v>16</v>
      </c>
      <c r="C29" s="16"/>
      <c r="D29" s="17" t="s">
        <v>32</v>
      </c>
      <c r="E29" s="37"/>
      <c r="F29" s="35">
        <v>305</v>
      </c>
      <c r="G29" s="50"/>
      <c r="H29" s="8" t="s">
        <v>45</v>
      </c>
      <c r="I29" s="16"/>
      <c r="J29" s="17" t="s">
        <v>48</v>
      </c>
      <c r="K29" s="30">
        <v>10</v>
      </c>
      <c r="L29" s="12"/>
      <c r="M29" s="12"/>
      <c r="N29" s="13"/>
      <c r="O29" s="158"/>
      <c r="P29" s="154"/>
      <c r="Q29" s="154"/>
      <c r="R29" s="154"/>
      <c r="S29" s="154"/>
      <c r="T29" s="154"/>
      <c r="U29" s="2"/>
      <c r="V29" s="2"/>
      <c r="W29" s="2"/>
      <c r="X29" s="156"/>
    </row>
    <row r="30" spans="2:24" ht="15">
      <c r="B30" s="21"/>
      <c r="C30" s="22"/>
      <c r="D30" s="23"/>
      <c r="E30" s="36"/>
      <c r="F30" s="13"/>
      <c r="G30" s="50"/>
      <c r="H30" s="8" t="s">
        <v>46</v>
      </c>
      <c r="I30" s="16"/>
      <c r="J30" s="17" t="s">
        <v>31</v>
      </c>
      <c r="K30" s="28">
        <v>4</v>
      </c>
      <c r="L30" s="12"/>
      <c r="M30" s="12"/>
      <c r="N30" s="13"/>
      <c r="O30" s="158"/>
      <c r="P30" s="157" t="s">
        <v>82</v>
      </c>
      <c r="Q30" s="154"/>
      <c r="R30" s="154"/>
      <c r="S30" s="154"/>
      <c r="T30" s="154"/>
      <c r="U30" s="2"/>
      <c r="V30" s="2"/>
      <c r="W30" s="2"/>
      <c r="X30" s="156"/>
    </row>
    <row r="31" spans="2:24" ht="15">
      <c r="B31" s="8" t="s">
        <v>17</v>
      </c>
      <c r="C31" s="16"/>
      <c r="D31" s="17" t="s">
        <v>32</v>
      </c>
      <c r="E31" s="40">
        <f>E25</f>
        <v>1880</v>
      </c>
      <c r="F31" s="149">
        <f>F25-(F27-F29)</f>
        <v>812.5</v>
      </c>
      <c r="G31" s="50"/>
      <c r="H31" s="8" t="s">
        <v>47</v>
      </c>
      <c r="I31" s="16"/>
      <c r="J31" s="17"/>
      <c r="K31" s="18">
        <f>1+K30/100</f>
        <v>1.04</v>
      </c>
      <c r="L31" s="12"/>
      <c r="M31" s="12"/>
      <c r="N31" s="13"/>
      <c r="O31" s="158"/>
      <c r="P31" s="229" t="s">
        <v>87</v>
      </c>
      <c r="Q31" s="230"/>
      <c r="R31" s="230"/>
      <c r="S31" s="230"/>
      <c r="T31" s="154"/>
      <c r="U31" s="2"/>
      <c r="V31" s="2"/>
      <c r="W31" s="2"/>
      <c r="X31" s="156"/>
    </row>
    <row r="32" spans="2:24" ht="15">
      <c r="B32" s="21"/>
      <c r="C32" s="10"/>
      <c r="D32" s="10"/>
      <c r="E32" s="41"/>
      <c r="F32" s="13"/>
      <c r="G32" s="50"/>
      <c r="H32" s="8" t="s">
        <v>44</v>
      </c>
      <c r="I32" s="16"/>
      <c r="J32" s="17" t="s">
        <v>37</v>
      </c>
      <c r="K32" s="26">
        <f>K28*K20</f>
        <v>39.45310218564368</v>
      </c>
      <c r="L32" s="12"/>
      <c r="M32" s="12"/>
      <c r="N32" s="13"/>
      <c r="O32" s="158"/>
      <c r="P32" s="229" t="s">
        <v>92</v>
      </c>
      <c r="Q32" s="231"/>
      <c r="R32" s="203"/>
      <c r="S32" s="203"/>
      <c r="T32" s="154"/>
      <c r="U32" s="2"/>
      <c r="V32" s="2"/>
      <c r="W32" s="2"/>
      <c r="X32" s="156"/>
    </row>
    <row r="33" spans="2:24" ht="15">
      <c r="B33" s="21"/>
      <c r="C33" s="10"/>
      <c r="D33" s="10"/>
      <c r="E33" s="41"/>
      <c r="F33" s="13"/>
      <c r="G33" s="50"/>
      <c r="H33" s="21"/>
      <c r="I33" s="12"/>
      <c r="J33" s="12"/>
      <c r="K33" s="12"/>
      <c r="L33" s="12"/>
      <c r="M33" s="12"/>
      <c r="N33" s="13"/>
      <c r="O33" s="158"/>
      <c r="Q33" s="154"/>
      <c r="R33" s="154"/>
      <c r="S33" s="154"/>
      <c r="T33" s="154"/>
      <c r="U33" s="2"/>
      <c r="V33" s="2"/>
      <c r="W33" s="2"/>
      <c r="X33" s="156"/>
    </row>
    <row r="34" spans="2:24" ht="15">
      <c r="B34" s="21"/>
      <c r="C34" s="10"/>
      <c r="D34" s="10"/>
      <c r="E34" s="41"/>
      <c r="F34" s="13"/>
      <c r="G34" s="50"/>
      <c r="H34" s="8" t="s">
        <v>53</v>
      </c>
      <c r="I34" s="16"/>
      <c r="J34" s="17" t="s">
        <v>54</v>
      </c>
      <c r="K34" s="30">
        <v>1.5</v>
      </c>
      <c r="L34" s="12"/>
      <c r="M34" s="12"/>
      <c r="N34" s="13"/>
      <c r="O34" s="158"/>
      <c r="T34" s="160"/>
      <c r="U34" s="2"/>
      <c r="V34" s="2"/>
      <c r="W34" s="2"/>
      <c r="X34" s="156"/>
    </row>
    <row r="35" spans="2:24" ht="15">
      <c r="B35" s="21"/>
      <c r="C35" s="10"/>
      <c r="D35" s="10"/>
      <c r="E35" s="41"/>
      <c r="F35" s="13"/>
      <c r="G35" s="50"/>
      <c r="H35" s="8" t="s">
        <v>55</v>
      </c>
      <c r="I35" s="16"/>
      <c r="J35" s="17" t="s">
        <v>31</v>
      </c>
      <c r="K35" s="30">
        <v>3</v>
      </c>
      <c r="L35" s="12"/>
      <c r="M35" s="12"/>
      <c r="N35" s="13"/>
      <c r="O35" s="156"/>
      <c r="R35" s="159"/>
      <c r="S35" s="154"/>
      <c r="T35" s="154"/>
      <c r="U35" s="2"/>
      <c r="V35" s="2"/>
      <c r="W35" s="2"/>
      <c r="X35" s="156"/>
    </row>
    <row r="36" spans="2:24" ht="15.75" thickBot="1">
      <c r="B36" s="21"/>
      <c r="C36" s="10"/>
      <c r="D36" s="10"/>
      <c r="E36" s="41"/>
      <c r="F36" s="13"/>
      <c r="G36" s="50"/>
      <c r="H36" s="8" t="s">
        <v>56</v>
      </c>
      <c r="I36" s="16"/>
      <c r="J36" s="17" t="s">
        <v>31</v>
      </c>
      <c r="K36" s="30">
        <v>1.5</v>
      </c>
      <c r="L36" s="12"/>
      <c r="M36" s="12"/>
      <c r="N36" s="13"/>
      <c r="O36" s="156"/>
      <c r="U36" s="2"/>
      <c r="V36" s="2"/>
      <c r="W36" s="2"/>
      <c r="X36" s="156"/>
    </row>
    <row r="37" spans="2:24" ht="9.75" customHeight="1" thickBot="1" thickTop="1">
      <c r="B37" s="44"/>
      <c r="C37" s="45"/>
      <c r="D37" s="45"/>
      <c r="E37" s="45"/>
      <c r="F37" s="46"/>
      <c r="G37" s="50"/>
      <c r="H37" s="44"/>
      <c r="I37" s="45"/>
      <c r="J37" s="45"/>
      <c r="K37" s="45"/>
      <c r="L37" s="45"/>
      <c r="M37" s="213"/>
      <c r="N37" s="46"/>
      <c r="O37" s="156"/>
      <c r="P37" s="154"/>
      <c r="Q37" s="154"/>
      <c r="R37" s="154"/>
      <c r="S37" s="154"/>
      <c r="T37" s="154"/>
      <c r="U37" s="2"/>
      <c r="V37" s="2"/>
      <c r="W37" s="2"/>
      <c r="X37" s="156"/>
    </row>
    <row r="38" spans="2:24" ht="15.75" thickTop="1">
      <c r="B38" s="3"/>
      <c r="C38" s="3"/>
      <c r="D38" s="3"/>
      <c r="E38" s="3"/>
      <c r="F38" s="3"/>
      <c r="G38" s="3"/>
      <c r="H38" s="3"/>
      <c r="I38" s="3"/>
      <c r="J38" s="3"/>
      <c r="K38" s="3"/>
      <c r="L38" s="3"/>
      <c r="M38" s="3"/>
      <c r="N38" s="3"/>
      <c r="O38" s="158"/>
      <c r="U38" s="154"/>
      <c r="V38" s="2"/>
      <c r="W38" s="2"/>
      <c r="X38" s="156"/>
    </row>
    <row r="39" spans="2:24" ht="15">
      <c r="B39" s="3"/>
      <c r="C39" s="3"/>
      <c r="D39" s="3"/>
      <c r="E39" s="3"/>
      <c r="F39" s="3"/>
      <c r="G39" s="3"/>
      <c r="H39" s="3"/>
      <c r="I39" s="3"/>
      <c r="J39" s="3"/>
      <c r="K39" s="3"/>
      <c r="L39" s="3"/>
      <c r="M39" s="3"/>
      <c r="N39" s="3"/>
      <c r="O39" s="158"/>
      <c r="U39" s="154"/>
      <c r="V39" s="2"/>
      <c r="W39" s="2"/>
      <c r="X39" s="156"/>
    </row>
    <row r="40" spans="2:24" ht="15">
      <c r="B40" s="3"/>
      <c r="C40" s="3"/>
      <c r="D40" s="3"/>
      <c r="E40" s="3"/>
      <c r="F40" s="3"/>
      <c r="G40" s="3"/>
      <c r="H40" s="3"/>
      <c r="I40" s="3"/>
      <c r="J40" s="3"/>
      <c r="K40" s="3"/>
      <c r="L40" s="3"/>
      <c r="M40" s="3"/>
      <c r="N40" s="3"/>
      <c r="O40" s="158"/>
      <c r="U40" s="154"/>
      <c r="V40" s="2"/>
      <c r="W40" s="2"/>
      <c r="X40" s="156"/>
    </row>
    <row r="41" spans="2:24" ht="15">
      <c r="B41" s="3"/>
      <c r="C41" s="3"/>
      <c r="D41" s="3"/>
      <c r="E41" s="154"/>
      <c r="F41" s="3"/>
      <c r="G41" s="3"/>
      <c r="H41" s="3"/>
      <c r="I41" s="3"/>
      <c r="J41" s="3"/>
      <c r="K41" s="3"/>
      <c r="L41" s="3"/>
      <c r="M41" s="3"/>
      <c r="N41" s="3"/>
      <c r="O41" s="158"/>
      <c r="P41" s="154"/>
      <c r="Q41" s="154"/>
      <c r="R41" s="154"/>
      <c r="S41" s="154"/>
      <c r="T41" s="154"/>
      <c r="U41" s="154"/>
      <c r="V41" s="2"/>
      <c r="W41" s="2"/>
      <c r="X41" s="156"/>
    </row>
    <row r="42" spans="2:24" ht="15">
      <c r="B42" s="3"/>
      <c r="C42" s="3"/>
      <c r="D42" s="3"/>
      <c r="E42" s="3"/>
      <c r="F42" s="3"/>
      <c r="G42" s="3"/>
      <c r="H42" s="3"/>
      <c r="I42" s="3"/>
      <c r="J42" s="3"/>
      <c r="K42" s="3"/>
      <c r="L42" s="3"/>
      <c r="M42" s="3"/>
      <c r="N42" s="3"/>
      <c r="O42" s="158"/>
      <c r="P42" s="154"/>
      <c r="Q42" s="154"/>
      <c r="R42" s="154"/>
      <c r="S42" s="154"/>
      <c r="T42" s="154"/>
      <c r="U42" s="154"/>
      <c r="V42" s="2"/>
      <c r="W42" s="2"/>
      <c r="X42" s="156"/>
    </row>
    <row r="43" spans="2:24" ht="15">
      <c r="B43" s="3"/>
      <c r="C43" s="3"/>
      <c r="D43" s="3"/>
      <c r="E43" s="3"/>
      <c r="F43" s="3"/>
      <c r="G43" s="3"/>
      <c r="H43" s="3"/>
      <c r="I43" s="153"/>
      <c r="J43" s="3"/>
      <c r="K43" s="3"/>
      <c r="L43" s="3"/>
      <c r="M43" s="3"/>
      <c r="N43" s="3"/>
      <c r="O43" s="158"/>
      <c r="P43" s="154"/>
      <c r="Q43" s="154"/>
      <c r="R43" s="154"/>
      <c r="S43" s="154"/>
      <c r="T43" s="154"/>
      <c r="U43" s="154"/>
      <c r="V43" s="2"/>
      <c r="W43" s="2"/>
      <c r="X43" s="156"/>
    </row>
    <row r="44" spans="2:24" ht="15">
      <c r="B44" s="3"/>
      <c r="C44" s="3"/>
      <c r="D44" s="3"/>
      <c r="E44" s="3"/>
      <c r="F44" s="3"/>
      <c r="G44" s="3"/>
      <c r="H44" s="3"/>
      <c r="I44" s="153"/>
      <c r="J44" s="3"/>
      <c r="K44" s="3"/>
      <c r="L44" s="3"/>
      <c r="M44" s="3"/>
      <c r="N44" s="3"/>
      <c r="O44" s="158"/>
      <c r="P44" s="154"/>
      <c r="Q44" s="154"/>
      <c r="R44" s="154"/>
      <c r="S44" s="154"/>
      <c r="T44" s="154"/>
      <c r="U44" s="154"/>
      <c r="V44" s="2"/>
      <c r="W44" s="2"/>
      <c r="X44" s="156"/>
    </row>
    <row r="45" spans="2:24" ht="15">
      <c r="B45" s="3"/>
      <c r="C45" s="3"/>
      <c r="D45" s="3"/>
      <c r="E45" s="3"/>
      <c r="F45" s="3"/>
      <c r="G45" s="3"/>
      <c r="H45" s="3"/>
      <c r="I45" s="153"/>
      <c r="J45" s="3"/>
      <c r="K45" s="3"/>
      <c r="L45" s="3"/>
      <c r="M45" s="3"/>
      <c r="N45" s="3"/>
      <c r="O45" s="158"/>
      <c r="P45" s="169"/>
      <c r="Q45" s="155"/>
      <c r="R45" s="155"/>
      <c r="S45" s="155"/>
      <c r="T45" s="155"/>
      <c r="U45" s="155"/>
      <c r="V45" s="155"/>
      <c r="W45" s="155"/>
      <c r="X45" s="181"/>
    </row>
    <row r="46" spans="2:25" ht="15">
      <c r="B46" s="3"/>
      <c r="C46" s="3"/>
      <c r="D46" s="3"/>
      <c r="E46" s="3"/>
      <c r="F46" s="3"/>
      <c r="G46" s="3"/>
      <c r="H46" s="3"/>
      <c r="I46" s="3"/>
      <c r="J46" s="3"/>
      <c r="K46" s="3"/>
      <c r="L46" s="3"/>
      <c r="M46" s="3"/>
      <c r="N46" s="3"/>
      <c r="O46" s="154"/>
      <c r="P46" s="154"/>
      <c r="Q46" s="154"/>
      <c r="R46" s="154"/>
      <c r="S46" s="154"/>
      <c r="T46" s="154"/>
      <c r="U46" s="154"/>
      <c r="V46" s="2"/>
      <c r="W46" s="2"/>
      <c r="X46" s="2"/>
      <c r="Y46" s="2"/>
    </row>
    <row r="47" spans="2:25" ht="15">
      <c r="B47" s="3"/>
      <c r="C47" s="3"/>
      <c r="D47" s="3"/>
      <c r="E47" s="3"/>
      <c r="F47" s="3"/>
      <c r="G47" s="3"/>
      <c r="H47" s="3"/>
      <c r="I47" s="3"/>
      <c r="J47" s="3"/>
      <c r="K47" s="3"/>
      <c r="L47" s="3"/>
      <c r="M47" s="3"/>
      <c r="N47" s="3"/>
      <c r="O47" s="154"/>
      <c r="P47" s="154"/>
      <c r="Q47" s="154"/>
      <c r="R47" s="154"/>
      <c r="S47" s="154"/>
      <c r="T47" s="154"/>
      <c r="U47" s="154"/>
      <c r="V47" s="2"/>
      <c r="W47" s="2"/>
      <c r="X47" s="2"/>
      <c r="Y47" s="2"/>
    </row>
    <row r="48" spans="2:25" ht="15">
      <c r="B48" s="3"/>
      <c r="C48" s="3"/>
      <c r="D48" s="3"/>
      <c r="E48" s="3"/>
      <c r="F48" s="3"/>
      <c r="G48" s="3"/>
      <c r="H48" s="3"/>
      <c r="I48" s="3"/>
      <c r="J48" s="3"/>
      <c r="K48" s="3"/>
      <c r="L48" s="3"/>
      <c r="M48" s="3"/>
      <c r="N48" s="3"/>
      <c r="O48" s="154"/>
      <c r="P48" s="154"/>
      <c r="Q48" s="154"/>
      <c r="R48" s="154"/>
      <c r="S48" s="154"/>
      <c r="T48" s="154"/>
      <c r="U48" s="154"/>
      <c r="V48" s="2"/>
      <c r="W48" s="2"/>
      <c r="X48" s="2"/>
      <c r="Y48" s="2"/>
    </row>
    <row r="49" spans="2:25" ht="15">
      <c r="B49" s="3"/>
      <c r="C49" s="3"/>
      <c r="D49" s="3"/>
      <c r="E49" s="3"/>
      <c r="F49" s="3"/>
      <c r="G49" s="3"/>
      <c r="H49" s="3"/>
      <c r="I49" s="3"/>
      <c r="J49" s="3"/>
      <c r="K49" s="3"/>
      <c r="L49" s="3"/>
      <c r="M49" s="3"/>
      <c r="N49" s="3"/>
      <c r="O49" s="154"/>
      <c r="P49" s="154"/>
      <c r="Q49" s="154"/>
      <c r="R49" s="154"/>
      <c r="S49" s="154"/>
      <c r="T49" s="154"/>
      <c r="U49" s="154"/>
      <c r="V49" s="2"/>
      <c r="W49" s="2"/>
      <c r="X49" s="2"/>
      <c r="Y49" s="2"/>
    </row>
    <row r="50" spans="2:25" ht="15">
      <c r="B50" s="3"/>
      <c r="C50" s="3"/>
      <c r="D50" s="3"/>
      <c r="E50" s="3"/>
      <c r="F50" s="3"/>
      <c r="G50" s="3"/>
      <c r="H50" s="3"/>
      <c r="I50" s="3"/>
      <c r="J50" s="3"/>
      <c r="K50" s="3"/>
      <c r="L50" s="3"/>
      <c r="M50" s="3"/>
      <c r="N50" s="3"/>
      <c r="O50" s="154"/>
      <c r="P50" s="154"/>
      <c r="Q50" s="154"/>
      <c r="R50" s="154"/>
      <c r="S50" s="154"/>
      <c r="T50" s="154"/>
      <c r="U50" s="154"/>
      <c r="V50" s="2"/>
      <c r="W50" s="2"/>
      <c r="X50" s="2"/>
      <c r="Y50" s="2"/>
    </row>
    <row r="51" spans="2:25" ht="15">
      <c r="B51" s="3"/>
      <c r="C51" s="3"/>
      <c r="D51" s="3"/>
      <c r="E51" s="3"/>
      <c r="F51" s="3"/>
      <c r="G51" s="3"/>
      <c r="H51" s="3"/>
      <c r="I51" s="3"/>
      <c r="J51" s="3"/>
      <c r="K51" s="3"/>
      <c r="L51" s="3"/>
      <c r="M51" s="3"/>
      <c r="N51" s="3"/>
      <c r="O51" s="154"/>
      <c r="P51" s="154"/>
      <c r="Q51" s="154"/>
      <c r="R51" s="154"/>
      <c r="S51" s="154"/>
      <c r="T51" s="154"/>
      <c r="U51" s="154"/>
      <c r="V51" s="2"/>
      <c r="W51" s="2"/>
      <c r="X51" s="2"/>
      <c r="Y51" s="2"/>
    </row>
    <row r="52" spans="2:25" ht="15">
      <c r="B52" s="3"/>
      <c r="C52" s="3"/>
      <c r="D52" s="3"/>
      <c r="E52" s="3"/>
      <c r="F52" s="3"/>
      <c r="G52" s="3"/>
      <c r="H52" s="3"/>
      <c r="I52" s="3"/>
      <c r="J52" s="3"/>
      <c r="K52" s="3"/>
      <c r="L52" s="3"/>
      <c r="M52" s="3"/>
      <c r="N52" s="3"/>
      <c r="O52" s="154"/>
      <c r="P52" s="154"/>
      <c r="Q52" s="154"/>
      <c r="R52" s="154"/>
      <c r="S52" s="154"/>
      <c r="T52" s="154"/>
      <c r="U52" s="154"/>
      <c r="V52" s="2"/>
      <c r="W52" s="2"/>
      <c r="X52" s="2"/>
      <c r="Y52" s="2"/>
    </row>
    <row r="53" spans="2:25" ht="15">
      <c r="B53" s="3"/>
      <c r="C53" s="3"/>
      <c r="D53" s="3"/>
      <c r="E53" s="3"/>
      <c r="F53" s="3"/>
      <c r="G53" s="3"/>
      <c r="H53" s="3"/>
      <c r="I53" s="3"/>
      <c r="J53" s="3"/>
      <c r="K53" s="3"/>
      <c r="L53" s="3"/>
      <c r="M53" s="3"/>
      <c r="N53" s="3"/>
      <c r="O53" s="154"/>
      <c r="P53" s="154"/>
      <c r="Q53" s="154"/>
      <c r="R53" s="154"/>
      <c r="S53" s="154"/>
      <c r="T53" s="154"/>
      <c r="U53" s="154"/>
      <c r="V53" s="2"/>
      <c r="W53" s="2"/>
      <c r="X53" s="2"/>
      <c r="Y53" s="2"/>
    </row>
    <row r="54" spans="2:24" ht="15">
      <c r="B54" s="3"/>
      <c r="C54" s="3"/>
      <c r="D54" s="3"/>
      <c r="E54" s="3"/>
      <c r="F54" s="3"/>
      <c r="G54" s="3"/>
      <c r="H54" s="3"/>
      <c r="I54" s="3"/>
      <c r="J54" s="3"/>
      <c r="K54" s="3"/>
      <c r="L54" s="3"/>
      <c r="M54" s="3"/>
      <c r="N54" s="3"/>
      <c r="O54" s="154"/>
      <c r="P54" s="154"/>
      <c r="Q54" s="154"/>
      <c r="R54" s="154"/>
      <c r="S54" s="154"/>
      <c r="T54" s="154"/>
      <c r="U54" s="154"/>
      <c r="V54" s="2"/>
      <c r="W54" s="2"/>
      <c r="X54" s="2"/>
    </row>
    <row r="55" spans="2:21" ht="15">
      <c r="B55" s="3"/>
      <c r="C55" s="3"/>
      <c r="D55" s="48"/>
      <c r="E55" s="3"/>
      <c r="F55" s="3"/>
      <c r="G55" s="3"/>
      <c r="H55" s="3"/>
      <c r="I55" s="3"/>
      <c r="J55" s="48"/>
      <c r="K55" s="3"/>
      <c r="L55" s="3"/>
      <c r="M55" s="3"/>
      <c r="N55" s="3"/>
      <c r="O55" s="3"/>
      <c r="P55" s="3"/>
      <c r="Q55" s="3"/>
      <c r="R55" s="3"/>
      <c r="S55" s="3"/>
      <c r="T55" s="3"/>
      <c r="U55" s="3"/>
    </row>
    <row r="56" spans="2:21" ht="15">
      <c r="B56" s="3"/>
      <c r="C56" s="3"/>
      <c r="D56" s="48"/>
      <c r="E56" s="3"/>
      <c r="F56" s="3"/>
      <c r="G56" s="3"/>
      <c r="H56" s="3"/>
      <c r="I56" s="3"/>
      <c r="J56" s="48"/>
      <c r="K56" s="3"/>
      <c r="L56" s="3"/>
      <c r="M56" s="3"/>
      <c r="N56" s="3"/>
      <c r="O56" s="3"/>
      <c r="P56" s="3"/>
      <c r="Q56" s="3"/>
      <c r="R56" s="3"/>
      <c r="S56" s="3"/>
      <c r="T56" s="3"/>
      <c r="U56" s="3"/>
    </row>
    <row r="57" spans="2:21" ht="15">
      <c r="B57" s="3"/>
      <c r="C57" s="3"/>
      <c r="D57" s="48"/>
      <c r="E57" s="3"/>
      <c r="F57" s="3"/>
      <c r="G57" s="3"/>
      <c r="H57" s="3"/>
      <c r="I57" s="3"/>
      <c r="J57" s="48"/>
      <c r="K57" s="3"/>
      <c r="L57" s="3"/>
      <c r="M57" s="3"/>
      <c r="N57" s="3"/>
      <c r="O57" s="3"/>
      <c r="P57" s="3"/>
      <c r="Q57" s="3"/>
      <c r="R57" s="3"/>
      <c r="S57" s="3"/>
      <c r="T57" s="3"/>
      <c r="U57" s="3"/>
    </row>
    <row r="58" spans="2:21" ht="15">
      <c r="B58" s="3"/>
      <c r="C58" s="3"/>
      <c r="D58" s="48"/>
      <c r="E58" s="3"/>
      <c r="F58" s="3"/>
      <c r="G58" s="3"/>
      <c r="H58" s="3"/>
      <c r="I58" s="3"/>
      <c r="J58" s="48"/>
      <c r="K58" s="3"/>
      <c r="L58" s="3"/>
      <c r="M58" s="3"/>
      <c r="N58" s="3"/>
      <c r="O58" s="3"/>
      <c r="P58" s="3"/>
      <c r="Q58" s="3"/>
      <c r="R58" s="3"/>
      <c r="S58" s="3"/>
      <c r="T58" s="3"/>
      <c r="U58" s="3"/>
    </row>
    <row r="64" spans="17:18" ht="15">
      <c r="Q64" s="170"/>
      <c r="R64" s="170"/>
    </row>
  </sheetData>
  <sheetProtection password="E571" sheet="1" selectLockedCells="1"/>
  <mergeCells count="10">
    <mergeCell ref="B3:C3"/>
    <mergeCell ref="P31:S31"/>
    <mergeCell ref="P32:Q32"/>
    <mergeCell ref="H10:I10"/>
    <mergeCell ref="U5:Y9"/>
    <mergeCell ref="S3:Y3"/>
    <mergeCell ref="K6:L6"/>
    <mergeCell ref="M6:N6"/>
    <mergeCell ref="P27:S27"/>
    <mergeCell ref="H18:I18"/>
  </mergeCells>
  <hyperlinks>
    <hyperlink ref="P31:S31" r:id="rId1" display="   - BHKW in Krankenhäusern"/>
    <hyperlink ref="P27:S27" r:id="rId2" display="   - BHKW-Checkliste"/>
    <hyperlink ref="P32:Q32" r:id="rId3" display="   - KWK-Gesetz 2012"/>
  </hyperlinks>
  <printOptions/>
  <pageMargins left="0.7086614173228347" right="0.7086614173228347" top="0.7874015748031497" bottom="0.7874015748031497" header="0.31496062992125984" footer="0.31496062992125984"/>
  <pageSetup horizontalDpi="600" verticalDpi="600" orientation="landscape" paperSize="9" scale="90" r:id="rId6"/>
  <ignoredErrors>
    <ignoredError sqref="L10" formula="1"/>
  </ignoredErrors>
  <drawing r:id="rId5"/>
  <legacyDrawing r:id="rId4"/>
</worksheet>
</file>

<file path=xl/worksheets/sheet2.xml><?xml version="1.0" encoding="utf-8"?>
<worksheet xmlns="http://schemas.openxmlformats.org/spreadsheetml/2006/main" xmlns:r="http://schemas.openxmlformats.org/officeDocument/2006/relationships">
  <sheetPr codeName="Tabelle1"/>
  <dimension ref="A3:R48"/>
  <sheetViews>
    <sheetView showGridLines="0" showRowColHeaders="0" tabSelected="1" workbookViewId="0" topLeftCell="A2">
      <selection activeCell="P38" sqref="P38"/>
    </sheetView>
  </sheetViews>
  <sheetFormatPr defaultColWidth="11.421875" defaultRowHeight="15"/>
  <cols>
    <col min="1" max="1" width="4.7109375" style="0" customWidth="1"/>
    <col min="4" max="4" width="21.28125" style="0" customWidth="1"/>
    <col min="5" max="5" width="7.28125" style="1" customWidth="1"/>
    <col min="6" max="7" width="13.57421875" style="0" customWidth="1"/>
  </cols>
  <sheetData>
    <row r="1" ht="15" hidden="1"/>
    <row r="2" ht="5.25" customHeight="1"/>
    <row r="3" ht="15">
      <c r="B3" s="166" t="s">
        <v>84</v>
      </c>
    </row>
    <row r="4" ht="5.25" customHeight="1" thickBot="1"/>
    <row r="5" spans="2:7" ht="24" thickTop="1">
      <c r="B5" s="61" t="s">
        <v>0</v>
      </c>
      <c r="C5" s="62"/>
      <c r="D5" s="63"/>
      <c r="E5" s="62"/>
      <c r="F5" s="68" t="s">
        <v>1</v>
      </c>
      <c r="G5" s="190" t="s">
        <v>2</v>
      </c>
    </row>
    <row r="6" spans="2:7" ht="11.25" customHeight="1" thickBot="1">
      <c r="B6" s="64"/>
      <c r="C6" s="65"/>
      <c r="D6" s="66"/>
      <c r="E6" s="65"/>
      <c r="F6" s="66"/>
      <c r="G6" s="67"/>
    </row>
    <row r="7" spans="1:7" ht="15.75" thickTop="1">
      <c r="A7" s="2"/>
      <c r="B7" s="85" t="s">
        <v>3</v>
      </c>
      <c r="C7" s="86"/>
      <c r="D7" s="94"/>
      <c r="E7" s="94" t="s">
        <v>74</v>
      </c>
      <c r="F7" s="130"/>
      <c r="G7" s="126">
        <f>Eingabemaske!K32</f>
        <v>39.45310218564368</v>
      </c>
    </row>
    <row r="8" spans="1:7" ht="3" customHeight="1" hidden="1">
      <c r="A8" s="2"/>
      <c r="B8" s="14"/>
      <c r="C8" s="16"/>
      <c r="D8" s="95"/>
      <c r="E8" s="92"/>
      <c r="F8" s="131"/>
      <c r="G8" s="108"/>
    </row>
    <row r="9" spans="1:7" ht="15">
      <c r="A9" s="54"/>
      <c r="B9" s="71" t="s">
        <v>5</v>
      </c>
      <c r="C9" s="71"/>
      <c r="D9" s="96"/>
      <c r="E9" s="96" t="s">
        <v>74</v>
      </c>
      <c r="F9" s="132"/>
      <c r="G9" s="107">
        <f>SUM(G10:G12)</f>
        <v>33.1875</v>
      </c>
    </row>
    <row r="10" spans="1:7" ht="15">
      <c r="A10" s="54"/>
      <c r="B10" s="72" t="s">
        <v>4</v>
      </c>
      <c r="C10" s="72"/>
      <c r="D10" s="97"/>
      <c r="E10" s="113" t="s">
        <v>74</v>
      </c>
      <c r="F10" s="133"/>
      <c r="G10" s="109">
        <f>Eingabemaske!K34*Eingabemaske!F27/100</f>
        <v>20.5875</v>
      </c>
    </row>
    <row r="11" spans="1:18" ht="15">
      <c r="A11" s="54"/>
      <c r="B11" s="72" t="s">
        <v>6</v>
      </c>
      <c r="C11" s="72"/>
      <c r="D11" s="97"/>
      <c r="E11" s="113" t="s">
        <v>74</v>
      </c>
      <c r="F11" s="133"/>
      <c r="G11" s="109">
        <f>Eingabemaske!K35*Eingabemaske!K25/100</f>
        <v>8.4</v>
      </c>
      <c r="P11" s="2"/>
      <c r="Q11" s="2"/>
      <c r="R11" s="2"/>
    </row>
    <row r="12" spans="1:18" ht="15">
      <c r="A12" s="54"/>
      <c r="B12" s="82" t="s">
        <v>7</v>
      </c>
      <c r="C12" s="83"/>
      <c r="D12" s="98"/>
      <c r="E12" s="113" t="s">
        <v>74</v>
      </c>
      <c r="F12" s="133"/>
      <c r="G12" s="109">
        <f>Eingabemaske!K36*Eingabemaske!K25/100</f>
        <v>4.2</v>
      </c>
      <c r="P12" s="2"/>
      <c r="Q12" s="2"/>
      <c r="R12" s="2"/>
    </row>
    <row r="13" spans="1:18" ht="3.75" customHeight="1" hidden="1">
      <c r="A13" s="54"/>
      <c r="B13" s="77"/>
      <c r="C13" s="77"/>
      <c r="D13" s="99"/>
      <c r="E13" s="92"/>
      <c r="F13" s="134"/>
      <c r="G13" s="123"/>
      <c r="P13" s="2"/>
      <c r="Q13" s="2"/>
      <c r="R13" s="2"/>
    </row>
    <row r="14" spans="1:18" ht="15">
      <c r="A14" s="54"/>
      <c r="B14" s="79" t="s">
        <v>8</v>
      </c>
      <c r="C14" s="16"/>
      <c r="D14" s="95"/>
      <c r="E14" s="114" t="s">
        <v>74</v>
      </c>
      <c r="F14" s="135">
        <f>Eingabemaske!E21*Eingabemaske!M8/100</f>
        <v>245.99999999999997</v>
      </c>
      <c r="G14" s="125">
        <f>Eingabemaske!F21*Eingabemaske!K8/100</f>
        <v>325.0825462962963</v>
      </c>
      <c r="P14" s="2"/>
      <c r="Q14" s="2"/>
      <c r="R14" s="2"/>
    </row>
    <row r="15" spans="1:18" ht="4.5" customHeight="1" hidden="1">
      <c r="A15" s="54"/>
      <c r="B15" s="77"/>
      <c r="C15" s="77"/>
      <c r="D15" s="99"/>
      <c r="E15" s="92"/>
      <c r="F15" s="136"/>
      <c r="G15" s="108"/>
      <c r="P15" s="2"/>
      <c r="Q15" s="2"/>
      <c r="R15" s="2"/>
    </row>
    <row r="16" spans="1:18" ht="15">
      <c r="A16" s="54"/>
      <c r="B16" s="79" t="s">
        <v>9</v>
      </c>
      <c r="C16" s="16"/>
      <c r="D16" s="95"/>
      <c r="E16" s="15" t="s">
        <v>74</v>
      </c>
      <c r="F16" s="224">
        <f>IF(Eingabemaske!E31&lt;100,Eingabemaske!E31,100)*Eingabemaske!M10/100+IF(Eingabemaske!E31&gt;100,(Eingabemaske!E31-100)*Eingabemaske!N10/100,0)</f>
        <v>320.86355999999995</v>
      </c>
      <c r="G16" s="225">
        <f>IF(Eingabemaske!F31&lt;100,Eingabemaske!F31,100)*Eingabemaske!K10/100+IF(Eingabemaske!F31&gt;100,(Eingabemaske!F31-100)*Eingabemaske!L10/100,0)</f>
        <v>147.1991875</v>
      </c>
      <c r="P16" s="2"/>
      <c r="Q16" s="2"/>
      <c r="R16" s="2"/>
    </row>
    <row r="17" spans="1:18" ht="4.5" customHeight="1" hidden="1">
      <c r="A17" s="54"/>
      <c r="B17" s="73"/>
      <c r="C17" s="73"/>
      <c r="D17" s="91"/>
      <c r="E17" s="93"/>
      <c r="F17" s="137"/>
      <c r="G17" s="110"/>
      <c r="P17" s="2"/>
      <c r="Q17" s="2"/>
      <c r="R17" s="2"/>
    </row>
    <row r="18" spans="1:18" ht="15">
      <c r="A18" s="54"/>
      <c r="B18" s="71" t="s">
        <v>78</v>
      </c>
      <c r="C18" s="71"/>
      <c r="D18" s="100"/>
      <c r="E18" s="96" t="s">
        <v>74</v>
      </c>
      <c r="F18" s="132"/>
      <c r="G18" s="107">
        <f>SUM(G19:G22)</f>
        <v>-95.57751111111111</v>
      </c>
      <c r="P18" s="2"/>
      <c r="Q18" s="2"/>
      <c r="R18" s="2"/>
    </row>
    <row r="19" spans="1:18" ht="15">
      <c r="A19" s="54"/>
      <c r="B19" s="72" t="s">
        <v>10</v>
      </c>
      <c r="C19" s="72"/>
      <c r="D19" s="97"/>
      <c r="E19" s="113" t="s">
        <v>74</v>
      </c>
      <c r="F19" s="133"/>
      <c r="G19" s="109">
        <f>-Eingabemaske!F23*Eingabemaske!K9/100</f>
        <v>-24.976111111111113</v>
      </c>
      <c r="I19" s="2"/>
      <c r="P19" s="2"/>
      <c r="Q19" s="2"/>
      <c r="R19" s="2"/>
    </row>
    <row r="20" spans="1:9" ht="15">
      <c r="A20" s="54"/>
      <c r="B20" s="72" t="s">
        <v>11</v>
      </c>
      <c r="C20" s="72"/>
      <c r="D20" s="97"/>
      <c r="E20" s="113" t="s">
        <v>74</v>
      </c>
      <c r="F20" s="133"/>
      <c r="G20" s="109">
        <f>-Eingabemaske!F29*Eingabemaske!K16/100</f>
        <v>-9.8759</v>
      </c>
      <c r="I20" s="2"/>
    </row>
    <row r="21" spans="1:9" ht="15">
      <c r="A21" s="54"/>
      <c r="B21" s="72" t="s">
        <v>12</v>
      </c>
      <c r="C21" s="72"/>
      <c r="D21" s="97"/>
      <c r="E21" s="113" t="s">
        <v>74</v>
      </c>
      <c r="F21" s="133"/>
      <c r="G21" s="109">
        <f>-Eingabemaske!F29*Eingabemaske!K17/100</f>
        <v>-1.525</v>
      </c>
      <c r="I21" s="2"/>
    </row>
    <row r="22" spans="1:9" ht="15">
      <c r="A22" s="54"/>
      <c r="B22" s="82" t="s">
        <v>60</v>
      </c>
      <c r="C22" s="83"/>
      <c r="D22" s="98"/>
      <c r="E22" s="113" t="s">
        <v>74</v>
      </c>
      <c r="F22" s="133"/>
      <c r="G22" s="109">
        <f>-(IF(Eingabemaske!F9&gt;50,50*Eingabemaske!F8*Eingabemaske!K18,Eingabemaske!F9*Eingabemaske!F8*Eingabemaske!K18)+IF(AND(Eingabemaske!F9&gt;50,Eingabemaske!F9&lt;=250),(Eingabemaske!F9-50)*Eingabemaske!F8*Eingabemaske!L18,0)+IF(Eingabemaske!F9&gt;250,200*Eingabemaske!F8*Eingabemaske!L18,0)+IF(Eingabemaske!F9&gt;250,(Eingabemaske!F9-250)*Eingabemaske!F8*Eingabemaske!M18,0))/100/1000</f>
        <v>-59.2005</v>
      </c>
      <c r="I22" s="2"/>
    </row>
    <row r="23" spans="1:9" ht="3.75" customHeight="1" hidden="1">
      <c r="A23" s="54"/>
      <c r="B23" s="74"/>
      <c r="C23" s="74"/>
      <c r="D23" s="75"/>
      <c r="E23" s="122"/>
      <c r="F23" s="134"/>
      <c r="G23" s="123"/>
      <c r="I23" s="2"/>
    </row>
    <row r="24" spans="1:7" ht="15">
      <c r="A24" s="54"/>
      <c r="B24" s="78" t="s">
        <v>62</v>
      </c>
      <c r="C24" s="78"/>
      <c r="D24" s="101"/>
      <c r="E24" s="124" t="s">
        <v>74</v>
      </c>
      <c r="F24" s="135">
        <f>SUM(F7:F23)</f>
        <v>566.8635599999999</v>
      </c>
      <c r="G24" s="125">
        <f>SUM(G7,G9,G14,G16,G18)</f>
        <v>449.3448248708289</v>
      </c>
    </row>
    <row r="25" spans="1:7" ht="15">
      <c r="A25" s="54"/>
      <c r="B25" s="72" t="s">
        <v>63</v>
      </c>
      <c r="C25" s="72"/>
      <c r="D25" s="97"/>
      <c r="E25" s="113"/>
      <c r="F25" s="138"/>
      <c r="G25" s="129"/>
    </row>
    <row r="26" spans="1:7" ht="15">
      <c r="A26" s="54"/>
      <c r="B26" s="87" t="s">
        <v>66</v>
      </c>
      <c r="C26" s="88"/>
      <c r="D26" s="102"/>
      <c r="E26" s="116" t="s">
        <v>74</v>
      </c>
      <c r="F26" s="139"/>
      <c r="G26" s="107">
        <f>F24-G24</f>
        <v>117.51873512917098</v>
      </c>
    </row>
    <row r="27" spans="1:7" ht="3" customHeight="1" hidden="1">
      <c r="A27" s="54"/>
      <c r="B27" s="84"/>
      <c r="C27" s="84"/>
      <c r="D27" s="103"/>
      <c r="E27" s="92"/>
      <c r="F27" s="140"/>
      <c r="G27" s="108"/>
    </row>
    <row r="28" spans="1:7" ht="15">
      <c r="A28" s="54"/>
      <c r="B28" s="78" t="s">
        <v>57</v>
      </c>
      <c r="C28" s="78"/>
      <c r="D28" s="120"/>
      <c r="E28" s="121" t="s">
        <v>74</v>
      </c>
      <c r="F28" s="141">
        <f>F24</f>
        <v>566.8635599999999</v>
      </c>
      <c r="G28" s="125">
        <f>G24-G7</f>
        <v>409.89172268518524</v>
      </c>
    </row>
    <row r="29" spans="1:7" ht="15">
      <c r="A29" s="54"/>
      <c r="B29" s="82" t="s">
        <v>67</v>
      </c>
      <c r="C29" s="83"/>
      <c r="D29" s="98"/>
      <c r="E29" s="117"/>
      <c r="F29" s="142"/>
      <c r="G29" s="106"/>
    </row>
    <row r="30" spans="1:7" ht="1.5" customHeight="1" hidden="1">
      <c r="A30" s="54"/>
      <c r="B30" s="84"/>
      <c r="C30" s="84"/>
      <c r="D30" s="103"/>
      <c r="E30" s="92"/>
      <c r="F30" s="131"/>
      <c r="G30" s="91"/>
    </row>
    <row r="31" spans="1:7" ht="15">
      <c r="A31" s="54"/>
      <c r="B31" s="80" t="s">
        <v>58</v>
      </c>
      <c r="C31" s="81"/>
      <c r="D31" s="104"/>
      <c r="E31" s="118" t="s">
        <v>74</v>
      </c>
      <c r="F31" s="132"/>
      <c r="G31" s="107">
        <f>F28-G28</f>
        <v>156.97183731481465</v>
      </c>
    </row>
    <row r="32" spans="1:7" ht="2.25" customHeight="1" hidden="1">
      <c r="A32" s="54"/>
      <c r="B32" s="84"/>
      <c r="C32" s="84"/>
      <c r="D32" s="103"/>
      <c r="E32" s="93"/>
      <c r="F32" s="142"/>
      <c r="G32" s="110"/>
    </row>
    <row r="33" spans="1:7" ht="15">
      <c r="A33" s="54"/>
      <c r="B33" s="80" t="s">
        <v>36</v>
      </c>
      <c r="C33" s="81"/>
      <c r="D33" s="104"/>
      <c r="E33" s="118" t="s">
        <v>37</v>
      </c>
      <c r="F33" s="143"/>
      <c r="G33" s="111">
        <f>Eingabemaske!K20</f>
        <v>320</v>
      </c>
    </row>
    <row r="34" spans="1:8" ht="2.25" customHeight="1" hidden="1">
      <c r="A34" s="54"/>
      <c r="B34" s="77"/>
      <c r="C34" s="77"/>
      <c r="D34" s="99"/>
      <c r="E34" s="92"/>
      <c r="F34" s="131"/>
      <c r="G34" s="108"/>
      <c r="H34" s="53"/>
    </row>
    <row r="35" spans="1:7" ht="15">
      <c r="A35" s="54"/>
      <c r="B35" s="80" t="s">
        <v>59</v>
      </c>
      <c r="C35" s="81"/>
      <c r="D35" s="104"/>
      <c r="E35" s="118" t="s">
        <v>48</v>
      </c>
      <c r="F35" s="143"/>
      <c r="G35" s="107">
        <f>G33/G31</f>
        <v>2.0385822417190953</v>
      </c>
    </row>
    <row r="36" spans="1:7" ht="2.25" customHeight="1" hidden="1">
      <c r="A36" s="54"/>
      <c r="B36" s="84"/>
      <c r="C36" s="84"/>
      <c r="D36" s="103"/>
      <c r="E36" s="93"/>
      <c r="F36" s="137"/>
      <c r="G36" s="110"/>
    </row>
    <row r="37" spans="1:7" ht="15">
      <c r="A37" s="54"/>
      <c r="B37" s="78" t="s">
        <v>61</v>
      </c>
      <c r="C37" s="78"/>
      <c r="D37" s="101"/>
      <c r="E37" s="115" t="s">
        <v>74</v>
      </c>
      <c r="F37" s="144">
        <f>F24</f>
        <v>566.8635599999999</v>
      </c>
      <c r="G37" s="107">
        <f>G24-G22</f>
        <v>508.5453248708289</v>
      </c>
    </row>
    <row r="38" spans="1:15" ht="15">
      <c r="A38" s="54"/>
      <c r="B38" s="83" t="s">
        <v>64</v>
      </c>
      <c r="C38" s="83"/>
      <c r="D38" s="98"/>
      <c r="E38" s="117"/>
      <c r="F38" s="142"/>
      <c r="G38" s="110"/>
      <c r="I38" s="2"/>
      <c r="J38" s="2"/>
      <c r="K38" s="2"/>
      <c r="L38" s="2"/>
      <c r="M38" s="2"/>
      <c r="N38" s="127"/>
      <c r="O38" s="2"/>
    </row>
    <row r="39" spans="2:15" ht="15.75" thickBot="1">
      <c r="B39" s="89" t="s">
        <v>65</v>
      </c>
      <c r="C39" s="90"/>
      <c r="D39" s="105"/>
      <c r="E39" s="119" t="s">
        <v>74</v>
      </c>
      <c r="F39" s="145"/>
      <c r="G39" s="112">
        <f>F37-G37</f>
        <v>58.318235129171</v>
      </c>
      <c r="I39" s="2"/>
      <c r="J39" s="2"/>
      <c r="K39" s="2"/>
      <c r="L39" s="2"/>
      <c r="M39" s="2"/>
      <c r="N39" s="2"/>
      <c r="O39" s="2"/>
    </row>
    <row r="40" spans="2:15" ht="3.75" customHeight="1" hidden="1" thickBot="1">
      <c r="B40" s="55"/>
      <c r="C40" s="56"/>
      <c r="D40" s="57"/>
      <c r="E40" s="58"/>
      <c r="F40" s="59"/>
      <c r="G40" s="60"/>
      <c r="I40" s="2"/>
      <c r="J40" s="2"/>
      <c r="K40" s="2"/>
      <c r="L40" s="2"/>
      <c r="M40" s="2"/>
      <c r="N40" s="2"/>
      <c r="O40" s="2"/>
    </row>
    <row r="41" spans="8:15" ht="15.75" thickTop="1">
      <c r="H41" s="2"/>
      <c r="I41" s="2"/>
      <c r="J41" s="2"/>
      <c r="K41" s="2"/>
      <c r="L41" s="2"/>
      <c r="M41" s="2"/>
      <c r="N41" s="2"/>
      <c r="O41" s="2"/>
    </row>
    <row r="42" spans="8:12" ht="15">
      <c r="H42" s="2"/>
      <c r="I42" s="2"/>
      <c r="J42" s="2"/>
      <c r="K42" s="2"/>
      <c r="L42" s="2"/>
    </row>
    <row r="43" spans="4:14" ht="15">
      <c r="D43" s="2"/>
      <c r="E43" s="76"/>
      <c r="F43" s="2"/>
      <c r="G43" s="2"/>
      <c r="H43" s="2"/>
      <c r="I43" s="2"/>
      <c r="J43" s="2"/>
      <c r="K43" s="2"/>
      <c r="L43" s="2"/>
      <c r="M43" s="2"/>
      <c r="N43" s="2"/>
    </row>
    <row r="44" spans="3:14" ht="15">
      <c r="C44" s="2"/>
      <c r="D44" s="2"/>
      <c r="E44" s="76"/>
      <c r="F44" s="2"/>
      <c r="G44" s="2"/>
      <c r="H44" s="2"/>
      <c r="I44" s="2"/>
      <c r="J44" s="2"/>
      <c r="K44" s="2"/>
      <c r="L44" s="2"/>
      <c r="M44" s="2"/>
      <c r="N44" s="2"/>
    </row>
    <row r="45" spans="3:14" ht="15">
      <c r="C45" s="2"/>
      <c r="D45" s="2"/>
      <c r="E45" s="76"/>
      <c r="F45" s="2"/>
      <c r="G45" s="2"/>
      <c r="H45" s="2"/>
      <c r="I45" s="2"/>
      <c r="J45" s="2"/>
      <c r="K45" s="2"/>
      <c r="L45" s="2"/>
      <c r="M45" s="2"/>
      <c r="N45" s="2"/>
    </row>
    <row r="46" spans="3:14" ht="15">
      <c r="C46" s="2"/>
      <c r="D46" s="2"/>
      <c r="E46" s="76"/>
      <c r="F46" s="2"/>
      <c r="G46" s="2"/>
      <c r="H46" s="2"/>
      <c r="I46" s="2"/>
      <c r="J46" s="2"/>
      <c r="K46" s="2"/>
      <c r="L46" s="2"/>
      <c r="M46" s="2"/>
      <c r="N46" s="2"/>
    </row>
    <row r="47" spans="4:14" ht="15">
      <c r="D47" s="2"/>
      <c r="E47" s="76"/>
      <c r="F47" s="2"/>
      <c r="G47" s="2"/>
      <c r="H47" s="2"/>
      <c r="I47" s="2"/>
      <c r="J47" s="2"/>
      <c r="K47" s="2"/>
      <c r="L47" s="2"/>
      <c r="M47" s="2"/>
      <c r="N47" s="2"/>
    </row>
    <row r="48" spans="4:14" ht="15">
      <c r="D48" s="2"/>
      <c r="E48" s="76"/>
      <c r="F48" s="2"/>
      <c r="G48" s="2"/>
      <c r="H48" s="2"/>
      <c r="I48" s="2"/>
      <c r="J48" s="2"/>
      <c r="K48" s="2"/>
      <c r="L48" s="2"/>
      <c r="M48" s="2"/>
      <c r="N48" s="2"/>
    </row>
  </sheetData>
  <sheetProtection selectLockedCells="1"/>
  <printOptions/>
  <pageMargins left="0.7" right="0.7" top="0.787401575" bottom="0.7874015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Tabelle3"/>
  <dimension ref="A3:F58"/>
  <sheetViews>
    <sheetView zoomScalePageLayoutView="0" workbookViewId="0" topLeftCell="A1">
      <selection activeCell="F8" sqref="F8"/>
    </sheetView>
  </sheetViews>
  <sheetFormatPr defaultColWidth="11.421875" defaultRowHeight="15"/>
  <sheetData>
    <row r="3" spans="1:4" ht="15">
      <c r="A3" t="s">
        <v>68</v>
      </c>
      <c r="C3" t="s">
        <v>72</v>
      </c>
      <c r="D3">
        <v>2</v>
      </c>
    </row>
    <row r="5" spans="2:4" ht="15">
      <c r="B5" t="s">
        <v>69</v>
      </c>
      <c r="D5" t="s">
        <v>71</v>
      </c>
    </row>
    <row r="6" spans="2:4" ht="15">
      <c r="B6" t="s">
        <v>70</v>
      </c>
      <c r="D6" t="s">
        <v>2</v>
      </c>
    </row>
    <row r="8" spans="2:6" ht="15">
      <c r="B8">
        <v>-50</v>
      </c>
      <c r="D8">
        <f>-Eingabemaske!$K$20/(Ergebnis!$G$9+(Ergebnis!$G$14-Ergebnis!$F$14)*(1+B8/100)+Ergebnis!$G$16-Ergebnis!$F$16+Ergebnis!$G$18)</f>
        <v>1.6283900816903045</v>
      </c>
      <c r="F8">
        <f>-Eingabemaske!$K$20/(Ergebnis!$G$9+(Ergebnis!$G$14-Ergebnis!$F$14)+(Ergebnis!$G$16-Ergebnis!$F$16)*(1+B8/100)+Ergebnis!$G$18)</f>
        <v>4.562326660340724</v>
      </c>
    </row>
    <row r="9" spans="2:6" ht="15">
      <c r="B9">
        <f>B8+$D$3</f>
        <v>-48</v>
      </c>
      <c r="D9">
        <f>-Eingabemaske!$K$20/(Ergebnis!$G$9+(Ergebnis!$G$14-Ergebnis!$F$14)*(1+B9/100)+Ergebnis!$G$16-Ergebnis!$F$16+Ergebnis!$G$18)</f>
        <v>1.6416026472073895</v>
      </c>
      <c r="F9">
        <f>-Eingabemaske!$K$20/(Ergebnis!$G$9+(Ergebnis!$G$14-Ergebnis!$F$14)+(Ergebnis!$G$16-Ergebnis!$F$16)*(1+B9/100)+Ergebnis!$G$18)</f>
        <v>4.347061895044433</v>
      </c>
    </row>
    <row r="10" spans="2:6" ht="15">
      <c r="B10">
        <f>B9+$D$3</f>
        <v>-46</v>
      </c>
      <c r="D10">
        <f>-Eingabemaske!$K$20/(Ergebnis!$G$9+(Ergebnis!$G$14-Ergebnis!$F$14)*(1+B10/100)+Ergebnis!$G$16-Ergebnis!$F$16+Ergebnis!$G$18)</f>
        <v>1.6550313770603386</v>
      </c>
      <c r="F10">
        <f>-Eingabemaske!$K$20/(Ergebnis!$G$9+(Ergebnis!$G$14-Ergebnis!$F$14)+(Ergebnis!$G$16-Ergebnis!$F$16)*(1+B10/100)+Ergebnis!$G$18)</f>
        <v>4.151195573461604</v>
      </c>
    </row>
    <row r="11" spans="2:6" ht="15">
      <c r="B11">
        <f aca="true" t="shared" si="0" ref="B11:B58">B10+$D$3</f>
        <v>-44</v>
      </c>
      <c r="D11">
        <f>-Eingabemaske!$K$20/(Ergebnis!$G$9+(Ergebnis!$G$14-Ergebnis!$F$14)*(1+B11/100)+Ergebnis!$G$16-Ergebnis!$F$16+Ergebnis!$G$18)</f>
        <v>1.6686816198407965</v>
      </c>
      <c r="F11">
        <f>-Eingabemaske!$K$20/(Ergebnis!$G$9+(Ergebnis!$G$14-Ergebnis!$F$14)+(Ergebnis!$G$16-Ergebnis!$F$16)*(1+B11/100)+Ergebnis!$G$18)</f>
        <v>3.972218629875097</v>
      </c>
    </row>
    <row r="12" spans="2:6" ht="15">
      <c r="B12">
        <f t="shared" si="0"/>
        <v>-42</v>
      </c>
      <c r="D12">
        <f>-Eingabemaske!$K$20/(Ergebnis!$G$9+(Ergebnis!$G$14-Ergebnis!$F$14)*(1+B12/100)+Ergebnis!$G$16-Ergebnis!$F$16+Ergebnis!$G$18)</f>
        <v>1.682558902062703</v>
      </c>
      <c r="F12">
        <f>-Eingabemaske!$K$20/(Ergebnis!$G$9+(Ergebnis!$G$14-Ergebnis!$F$14)+(Ergebnis!$G$16-Ergebnis!$F$16)*(1+B12/100)+Ergebnis!$G$18)</f>
        <v>3.80803682260681</v>
      </c>
    </row>
    <row r="13" spans="2:6" ht="15">
      <c r="B13">
        <f t="shared" si="0"/>
        <v>-40</v>
      </c>
      <c r="D13">
        <f>-Eingabemaske!$K$20/(Ergebnis!$G$9+(Ergebnis!$G$14-Ergebnis!$F$14)*(1+B13/100)+Ergebnis!$G$16-Ergebnis!$F$16+Ergebnis!$G$18)</f>
        <v>1.696668935622624</v>
      </c>
      <c r="F13">
        <f>-Eingabemaske!$K$20/(Ergebnis!$G$9+(Ergebnis!$G$14-Ergebnis!$F$14)+(Ergebnis!$G$16-Ergebnis!$F$16)*(1+B13/100)+Ergebnis!$G$18)</f>
        <v>3.6568884081386153</v>
      </c>
    </row>
    <row r="14" spans="2:6" ht="15">
      <c r="B14">
        <f t="shared" si="0"/>
        <v>-38</v>
      </c>
      <c r="D14">
        <f>-Eingabemaske!$K$20/(Ergebnis!$G$9+(Ergebnis!$G$14-Ergebnis!$F$14)*(1+B14/100)+Ergebnis!$G$16-Ergebnis!$F$16+Ergebnis!$G$18)</f>
        <v>1.711017625638635</v>
      </c>
      <c r="F14">
        <f>-Eingabemaske!$K$20/(Ergebnis!$G$9+(Ergebnis!$G$14-Ergebnis!$F$14)+(Ergebnis!$G$16-Ergebnis!$F$16)*(1+B14/100)+Ergebnis!$G$18)</f>
        <v>3.5172806727891004</v>
      </c>
    </row>
    <row r="15" spans="2:6" ht="15">
      <c r="B15">
        <f t="shared" si="0"/>
        <v>-36</v>
      </c>
      <c r="D15">
        <f>-Eingabemaske!$K$20/(Ergebnis!$G$9+(Ergebnis!$G$14-Ergebnis!$F$14)*(1+B15/100)+Ergebnis!$G$16-Ergebnis!$F$16+Ergebnis!$G$18)</f>
        <v>1.725611078690356</v>
      </c>
      <c r="F15">
        <f>-Eingabemaske!$K$20/(Ergebnis!$G$9+(Ergebnis!$G$14-Ergebnis!$F$14)+(Ergebnis!$G$16-Ergebnis!$F$16)*(1+B15/100)+Ergebnis!$G$18)</f>
        <v>3.3879404678322347</v>
      </c>
    </row>
    <row r="16" spans="2:6" ht="15">
      <c r="B16">
        <f t="shared" si="0"/>
        <v>-34</v>
      </c>
      <c r="D16">
        <f>-Eingabemaske!$K$20/(Ergebnis!$G$9+(Ergebnis!$G$14-Ergebnis!$F$14)*(1+B16/100)+Ergebnis!$G$16-Ergebnis!$F$16+Ergebnis!$G$18)</f>
        <v>1.7404556114842948</v>
      </c>
      <c r="F16">
        <f>-Eingabemaske!$K$20/(Ergebnis!$G$9+(Ergebnis!$G$14-Ergebnis!$F$14)+(Ergebnis!$G$16-Ergebnis!$F$16)*(1+B16/100)+Ergebnis!$G$18)</f>
        <v>3.267775271289529</v>
      </c>
    </row>
    <row r="17" spans="2:6" ht="15">
      <c r="B17">
        <f t="shared" si="0"/>
        <v>-32</v>
      </c>
      <c r="D17">
        <f>-Eingabemaske!$K$20/(Ergebnis!$G$9+(Ergebnis!$G$14-Ergebnis!$F$14)*(1+B17/100)+Ergebnis!$G$16-Ergebnis!$F$16+Ergebnis!$G$18)</f>
        <v>1.755557759970333</v>
      </c>
      <c r="F17">
        <f>-Eingabemaske!$K$20/(Ergebnis!$G$9+(Ergebnis!$G$14-Ergebnis!$F$14)+(Ergebnis!$G$16-Ergebnis!$F$16)*(1+B17/100)+Ergebnis!$G$18)</f>
        <v>3.1558422523615297</v>
      </c>
    </row>
    <row r="18" spans="2:6" ht="15">
      <c r="B18">
        <f t="shared" si="0"/>
        <v>-30</v>
      </c>
      <c r="D18">
        <f>-Eingabemaske!$K$20/(Ergebnis!$G$9+(Ergebnis!$G$14-Ergebnis!$F$14)*(1+B18/100)+Ergebnis!$G$16-Ergebnis!$F$16+Ergebnis!$G$18)</f>
        <v>1.7709242889369916</v>
      </c>
      <c r="F18">
        <f>-Eingabemaske!$K$20/(Ergebnis!$G$9+(Ergebnis!$G$14-Ergebnis!$F$14)+(Ergebnis!$G$16-Ergebnis!$F$16)*(1+B18/100)+Ergebnis!$G$18)</f>
        <v>3.0513234832151466</v>
      </c>
    </row>
    <row r="19" spans="2:6" ht="15">
      <c r="B19">
        <f t="shared" si="0"/>
        <v>-28</v>
      </c>
      <c r="D19">
        <f>-Eingabemaske!$K$20/(Ergebnis!$G$9+(Ergebnis!$G$14-Ergebnis!$F$14)*(1+B19/100)+Ergebnis!$G$16-Ergebnis!$F$16+Ergebnis!$G$18)</f>
        <v>1.786562202115082</v>
      </c>
      <c r="F19">
        <f>-Eingabemaske!$K$20/(Ergebnis!$G$9+(Ergebnis!$G$14-Ergebnis!$F$14)+(Ergebnis!$G$16-Ergebnis!$F$16)*(1+B19/100)+Ergebnis!$G$18)</f>
        <v>2.95350591864814</v>
      </c>
    </row>
    <row r="20" spans="2:6" ht="15">
      <c r="B20">
        <f t="shared" si="0"/>
        <v>-26</v>
      </c>
      <c r="D20">
        <f>-Eingabemaske!$K$20/(Ergebnis!$G$9+(Ergebnis!$G$14-Ergebnis!$F$14)*(1+B20/100)+Ergebnis!$G$16-Ergebnis!$F$16+Ergebnis!$G$18)</f>
        <v>1.8024787528214334</v>
      </c>
      <c r="F20">
        <f>-Eingabemaske!$K$20/(Ergebnis!$G$9+(Ergebnis!$G$14-Ergebnis!$F$14)+(Ergebnis!$G$16-Ergebnis!$F$16)*(1+B20/100)+Ergebnis!$G$18)</f>
        <v>2.861765106943352</v>
      </c>
    </row>
    <row r="21" spans="2:6" ht="15">
      <c r="B21">
        <f t="shared" si="0"/>
        <v>-24</v>
      </c>
      <c r="D21">
        <f>-Eingabemaske!$K$20/(Ergebnis!$G$9+(Ergebnis!$G$14-Ergebnis!$F$14)*(1+B21/100)+Ergebnis!$G$16-Ergebnis!$F$16+Ergebnis!$G$18)</f>
        <v>1.818681455176689</v>
      </c>
      <c r="F21">
        <f>-Eingabemaske!$K$20/(Ergebnis!$G$9+(Ergebnis!$G$14-Ergebnis!$F$14)+(Ergebnis!$G$16-Ergebnis!$F$16)*(1+B21/100)+Ergebnis!$G$18)</f>
        <v>2.775551845074421</v>
      </c>
    </row>
    <row r="22" spans="2:6" ht="15">
      <c r="B22">
        <f t="shared" si="0"/>
        <v>-22</v>
      </c>
      <c r="D22">
        <f>-Eingabemaske!$K$20/(Ergebnis!$G$9+(Ergebnis!$G$14-Ergebnis!$F$14)*(1+B22/100)+Ergebnis!$G$16-Ergebnis!$F$16+Ergebnis!$G$18)</f>
        <v>1.8351780959336204</v>
      </c>
      <c r="F22">
        <f>-Eingabemaske!$K$20/(Ergebnis!$G$9+(Ergebnis!$G$14-Ergebnis!$F$14)+(Ergebnis!$G$16-Ergebnis!$F$16)*(1+B22/100)+Ergebnis!$G$18)</f>
        <v>2.694381175512622</v>
      </c>
    </row>
    <row r="23" spans="2:6" ht="15">
      <c r="B23">
        <f t="shared" si="0"/>
        <v>-20</v>
      </c>
      <c r="D23">
        <f>-Eingabemaske!$K$20/(Ergebnis!$G$9+(Ergebnis!$G$14-Ergebnis!$F$14)*(1+B23/100)+Ergebnis!$G$16-Ergebnis!$F$16+Ergebnis!$G$18)</f>
        <v>1.851976746955077</v>
      </c>
      <c r="F23">
        <f>-Eingabemaske!$K$20/(Ergebnis!$G$9+(Ergebnis!$G$14-Ergebnis!$F$14)+(Ergebnis!$G$16-Ergebnis!$F$16)*(1+B23/100)+Ergebnis!$G$18)</f>
        <v>2.6178232588964474</v>
      </c>
    </row>
    <row r="24" spans="2:6" ht="15">
      <c r="B24">
        <f t="shared" si="0"/>
        <v>-18</v>
      </c>
      <c r="D24">
        <f>-Eingabemaske!$K$20/(Ergebnis!$G$9+(Ergebnis!$G$14-Ergebnis!$F$14)*(1+B24/100)+Ergebnis!$G$16-Ergebnis!$F$16+Ergebnis!$G$18)</f>
        <v>1.8690857783835828</v>
      </c>
      <c r="F24">
        <f>-Eingabemaske!$K$20/(Ergebnis!$G$9+(Ergebnis!$G$14-Ergebnis!$F$14)+(Ergebnis!$G$16-Ergebnis!$F$16)*(1+B24/100)+Ergebnis!$G$18)</f>
        <v>2.5454957597681624</v>
      </c>
    </row>
    <row r="25" spans="2:6" ht="15">
      <c r="B25">
        <f t="shared" si="0"/>
        <v>-16</v>
      </c>
      <c r="D25">
        <f>-Eingabemaske!$K$20/(Ergebnis!$G$9+(Ergebnis!$G$14-Ergebnis!$F$14)*(1+B25/100)+Ergebnis!$G$16-Ergebnis!$F$16+Ergebnis!$G$18)</f>
        <v>1.8865138725477228</v>
      </c>
      <c r="F25">
        <f>-Eingabemaske!$K$20/(Ergebnis!$G$9+(Ergebnis!$G$14-Ergebnis!$F$14)+(Ergebnis!$G$16-Ergebnis!$F$16)*(1+B25/100)+Ergebnis!$G$18)</f>
        <v>2.477057460614673</v>
      </c>
    </row>
    <row r="26" spans="2:6" ht="15">
      <c r="B26">
        <f t="shared" si="0"/>
        <v>-14</v>
      </c>
      <c r="D26">
        <f>-Eingabemaske!$K$20/(Ergebnis!$G$9+(Ergebnis!$G$14-Ergebnis!$F$14)*(1+B26/100)+Ergebnis!$G$16-Ergebnis!$F$16+Ergebnis!$G$18)</f>
        <v>1.9042700386538667</v>
      </c>
      <c r="F26">
        <f>-Eingabemaske!$K$20/(Ergebnis!$G$9+(Ergebnis!$G$14-Ergebnis!$F$14)+(Ergebnis!$G$16-Ergebnis!$F$16)*(1+B26/100)+Ergebnis!$G$18)</f>
        <v>2.412202879095555</v>
      </c>
    </row>
    <row r="27" spans="2:6" ht="15">
      <c r="B27">
        <f t="shared" si="0"/>
        <v>-12</v>
      </c>
      <c r="D27">
        <f>-Eingabemaske!$K$20/(Ergebnis!$G$9+(Ergebnis!$G$14-Ergebnis!$F$14)*(1+B27/100)+Ergebnis!$G$16-Ergebnis!$F$16+Ergebnis!$G$18)</f>
        <v>1.9223636283154588</v>
      </c>
      <c r="F27">
        <f>-Eingabemaske!$K$20/(Ergebnis!$G$9+(Ergebnis!$G$14-Ergebnis!$F$14)+(Ergebnis!$G$16-Ergebnis!$F$16)*(1+B27/100)+Ergebnis!$G$18)</f>
        <v>2.3506577092903767</v>
      </c>
    </row>
    <row r="28" spans="2:6" ht="15">
      <c r="B28">
        <f t="shared" si="0"/>
        <v>-10</v>
      </c>
      <c r="D28">
        <f>-Eingabemaske!$K$20/(Ergebnis!$G$9+(Ergebnis!$G$14-Ergebnis!$F$14)*(1+B28/100)+Ergebnis!$G$16-Ergebnis!$F$16+Ergebnis!$G$18)</f>
        <v>1.9408043519761176</v>
      </c>
      <c r="F28">
        <f>-Eingabemaske!$K$20/(Ergebnis!$G$9+(Ergebnis!$G$14-Ergebnis!$F$14)+(Ergebnis!$G$16-Ergebnis!$F$16)*(1+B28/100)+Ergebnis!$G$18)</f>
        <v>2.2921749434580128</v>
      </c>
    </row>
    <row r="29" spans="2:6" ht="15">
      <c r="B29">
        <f t="shared" si="0"/>
        <v>-8</v>
      </c>
      <c r="D29">
        <f>-Eingabemaske!$K$20/(Ergebnis!$G$9+(Ergebnis!$G$14-Ergebnis!$F$14)*(1+B29/100)+Ergebnis!$G$16-Ergebnis!$F$16+Ergebnis!$G$18)</f>
        <v>1.9596022962871475</v>
      </c>
      <c r="F29">
        <f>-Eingabemaske!$K$20/(Ergebnis!$G$9+(Ergebnis!$G$14-Ergebnis!$F$14)+(Ergebnis!$G$16-Ergebnis!$F$16)*(1+B29/100)+Ergebnis!$G$18)</f>
        <v>2.2365315586702343</v>
      </c>
    </row>
    <row r="30" spans="2:6" ht="15">
      <c r="B30">
        <f t="shared" si="0"/>
        <v>-6</v>
      </c>
      <c r="D30">
        <f>-Eingabemaske!$K$20/(Ergebnis!$G$9+(Ergebnis!$G$14-Ergebnis!$F$14)*(1+B30/100)+Ergebnis!$G$16-Ergebnis!$F$16+Ergebnis!$G$18)</f>
        <v>1.9787679425048004</v>
      </c>
      <c r="F30">
        <f>-Eingabemaske!$K$20/(Ergebnis!$G$9+(Ergebnis!$G$14-Ergebnis!$F$14)+(Ergebnis!$G$16-Ergebnis!$F$16)*(1+B30/100)+Ergebnis!$G$18)</f>
        <v>2.1835256746067597</v>
      </c>
    </row>
    <row r="31" spans="2:6" ht="15">
      <c r="B31">
        <f t="shared" si="0"/>
        <v>-4</v>
      </c>
      <c r="D31">
        <f>-Eingabemaske!$K$20/(Ergebnis!$G$9+(Ergebnis!$G$14-Ergebnis!$F$14)*(1+B31/100)+Ergebnis!$G$16-Ergebnis!$F$16+Ergebnis!$G$18)</f>
        <v>1.9983121859777955</v>
      </c>
      <c r="F31">
        <f>-Eingabemaske!$K$20/(Ergebnis!$G$9+(Ergebnis!$G$14-Ergebnis!$F$14)+(Ergebnis!$G$16-Ergebnis!$F$16)*(1+B31/100)+Ergebnis!$G$18)</f>
        <v>2.1329741061556082</v>
      </c>
    </row>
    <row r="32" spans="2:6" ht="15">
      <c r="B32">
        <f t="shared" si="0"/>
        <v>-2</v>
      </c>
      <c r="D32">
        <f>-Eingabemaske!$K$20/(Ergebnis!$G$9+(Ergebnis!$G$14-Ergebnis!$F$14)*(1+B32/100)+Ergebnis!$G$16-Ergebnis!$F$16+Ergebnis!$G$18)</f>
        <v>2.0182463568012206</v>
      </c>
      <c r="F32">
        <f>-Eingabemaske!$K$20/(Ergebnis!$G$9+(Ergebnis!$G$14-Ergebnis!$F$14)+(Ergebnis!$G$16-Ergebnis!$F$16)*(1+B32/100)+Ergebnis!$G$18)</f>
        <v>2.084710248284574</v>
      </c>
    </row>
    <row r="33" spans="2:6" ht="15">
      <c r="B33">
        <f t="shared" si="0"/>
        <v>0</v>
      </c>
      <c r="D33">
        <f>-Eingabemaske!$K$20/(Ergebnis!$G$9+(Ergebnis!$G$14-Ergebnis!$F$14)*(1+B33/100)+Ergebnis!$G$16-Ergebnis!$F$16+Ergebnis!$G$18)</f>
        <v>2.038582241719094</v>
      </c>
      <c r="F33">
        <f>-Eingabemaske!$K$20/(Ergebnis!$G$9+(Ergebnis!$G$14-Ergebnis!$F$14)+(Ergebnis!$G$16-Ergebnis!$F$16)*(1+B33/100)+Ergebnis!$G$18)</f>
        <v>2.0385822417190944</v>
      </c>
    </row>
    <row r="34" spans="2:6" ht="15">
      <c r="B34">
        <f t="shared" si="0"/>
        <v>2</v>
      </c>
      <c r="D34">
        <f>-Eingabemaske!$K$20/(Ergebnis!$G$9+(Ergebnis!$G$14-Ergebnis!$F$14)*(1+B34/100)+Ergebnis!$G$16-Ergebnis!$F$16+Ergebnis!$G$18)</f>
        <v>2.059332107364546</v>
      </c>
      <c r="F34">
        <f>-Eingabemaske!$K$20/(Ergebnis!$G$9+(Ergebnis!$G$14-Ergebnis!$F$14)+(Ergebnis!$G$16-Ergebnis!$F$16)*(1+B34/100)+Ergebnis!$G$18)</f>
        <v>1.994451376874589</v>
      </c>
    </row>
    <row r="35" spans="2:6" ht="15">
      <c r="B35">
        <f t="shared" si="0"/>
        <v>4</v>
      </c>
      <c r="D35">
        <f>-Eingabemaske!$K$20/(Ergebnis!$G$9+(Ergebnis!$G$14-Ergebnis!$F$14)*(1+B35/100)+Ergebnis!$G$16-Ergebnis!$F$16+Ergebnis!$G$18)</f>
        <v>2.0805087249339036</v>
      </c>
      <c r="F35">
        <f>-Eingabemaske!$K$20/(Ergebnis!$G$9+(Ergebnis!$G$14-Ergebnis!$F$14)+(Ergebnis!$G$16-Ergebnis!$F$16)*(1+B35/100)+Ergebnis!$G$18)</f>
        <v>1.9521907007044497</v>
      </c>
    </row>
    <row r="36" spans="2:6" ht="15">
      <c r="B36">
        <f t="shared" si="0"/>
        <v>6</v>
      </c>
      <c r="D36">
        <f>-Eingabemaske!$K$20/(Ergebnis!$G$9+(Ergebnis!$G$14-Ergebnis!$F$14)*(1+B36/100)+Ergebnis!$G$16-Ergebnis!$F$16+Ergebnis!$G$18)</f>
        <v>2.1021253963989763</v>
      </c>
      <c r="F36">
        <f>-Eingabemaske!$K$20/(Ergebnis!$G$9+(Ergebnis!$G$14-Ergebnis!$F$14)+(Ergebnis!$G$16-Ergebnis!$F$16)*(1+B36/100)+Ergebnis!$G$18)</f>
        <v>1.9116837969909393</v>
      </c>
    </row>
    <row r="37" spans="2:6" ht="15">
      <c r="B37">
        <f t="shared" si="0"/>
        <v>8</v>
      </c>
      <c r="D37">
        <f>-Eingabemaske!$K$20/(Ergebnis!$G$9+(Ergebnis!$G$14-Ergebnis!$F$14)*(1+B37/100)+Ergebnis!$G$16-Ergebnis!$F$16+Ergebnis!$G$18)</f>
        <v>2.124195982370584</v>
      </c>
      <c r="F37">
        <f>-Eingabemaske!$K$20/(Ergebnis!$G$9+(Ergebnis!$G$14-Ergebnis!$F$14)+(Ergebnis!$G$16-Ergebnis!$F$16)*(1+B37/100)+Ergebnis!$G$18)</f>
        <v>1.872823715399178</v>
      </c>
    </row>
    <row r="38" spans="2:6" ht="15">
      <c r="B38">
        <f t="shared" si="0"/>
        <v>10</v>
      </c>
      <c r="D38">
        <f>-Eingabemaske!$K$20/(Ergebnis!$G$9+(Ergebnis!$G$14-Ergebnis!$F$14)*(1+B38/100)+Ergebnis!$G$16-Ergebnis!$F$16+Ergebnis!$G$18)</f>
        <v>2.14673493173597</v>
      </c>
      <c r="F38">
        <f>-Eingabemaske!$K$20/(Ergebnis!$G$9+(Ergebnis!$G$14-Ergebnis!$F$14)+(Ergebnis!$G$16-Ergebnis!$F$16)*(1+B38/100)+Ergebnis!$G$18)</f>
        <v>1.8355120285478776</v>
      </c>
    </row>
    <row r="39" spans="2:6" ht="15">
      <c r="B39">
        <f t="shared" si="0"/>
        <v>12</v>
      </c>
      <c r="D39">
        <f>-Eingabemaske!$K$20/(Ergebnis!$G$9+(Ergebnis!$G$14-Ergebnis!$F$14)*(1+B39/100)+Ergebnis!$G$16-Ergebnis!$F$16+Ergebnis!$G$18)</f>
        <v>2.169757313203282</v>
      </c>
      <c r="F39">
        <f>-Eingabemaske!$K$20/(Ergebnis!$G$9+(Ergebnis!$G$14-Ergebnis!$F$14)+(Ergebnis!$G$16-Ergebnis!$F$16)*(1+B39/100)+Ergebnis!$G$18)</f>
        <v>1.7996579995925042</v>
      </c>
    </row>
    <row r="40" spans="2:6" ht="15">
      <c r="B40">
        <f t="shared" si="0"/>
        <v>14</v>
      </c>
      <c r="D40">
        <f>-Eingabemaske!$K$20/(Ergebnis!$G$9+(Ergebnis!$G$14-Ergebnis!$F$14)*(1+B40/100)+Ergebnis!$G$16-Ergebnis!$F$16+Ergebnis!$G$18)</f>
        <v>2.193278848897808</v>
      </c>
      <c r="F40">
        <f>-Eingabemaske!$K$20/(Ergebnis!$G$9+(Ergebnis!$G$14-Ergebnis!$F$14)+(Ergebnis!$G$16-Ergebnis!$F$16)*(1+B40/100)+Ergebnis!$G$18)</f>
        <v>1.765177845499484</v>
      </c>
    </row>
    <row r="41" spans="2:6" ht="15">
      <c r="B41">
        <f t="shared" si="0"/>
        <v>16</v>
      </c>
      <c r="D41">
        <f>-Eingabemaske!$K$20/(Ergebnis!$G$9+(Ergebnis!$G$14-Ergebnis!$F$14)*(1+B41/100)+Ergebnis!$G$16-Ergebnis!$F$16+Ergebnis!$G$18)</f>
        <v>2.2173159501673982</v>
      </c>
      <c r="F41">
        <f>-Eingabemaske!$K$20/(Ergebnis!$G$9+(Ergebnis!$G$14-Ergebnis!$F$14)+(Ergebnis!$G$16-Ergebnis!$F$16)*(1+B41/100)+Ergebnis!$G$18)</f>
        <v>1.7319940834191265</v>
      </c>
    </row>
    <row r="42" spans="2:6" ht="15">
      <c r="B42">
        <f t="shared" si="0"/>
        <v>18</v>
      </c>
      <c r="D42">
        <f>-Eingabemaske!$K$20/(Ergebnis!$G$9+(Ergebnis!$G$14-Ergebnis!$F$14)*(1+B42/100)+Ergebnis!$G$16-Ergebnis!$F$16+Ergebnis!$G$18)</f>
        <v>2.2418857557684233</v>
      </c>
      <c r="F42">
        <f>-Eingabemaske!$K$20/(Ergebnis!$G$9+(Ergebnis!$G$14-Ergebnis!$F$14)+(Ergebnis!$G$16-Ergebnis!$F$16)*(1+B42/100)+Ergebnis!$G$18)</f>
        <v>1.7000349494237594</v>
      </c>
    </row>
    <row r="43" spans="2:6" ht="15">
      <c r="B43">
        <f t="shared" si="0"/>
        <v>20</v>
      </c>
      <c r="D43">
        <f>-Eingabemaske!$K$20/(Ergebnis!$G$9+(Ergebnis!$G$14-Ergebnis!$F$14)*(1+B43/100)+Ergebnis!$G$16-Ergebnis!$F$16+Ergebnis!$G$18)</f>
        <v>2.2670061726189705</v>
      </c>
      <c r="F43">
        <f>-Eingabemaske!$K$20/(Ergebnis!$G$9+(Ergebnis!$G$14-Ergebnis!$F$14)+(Ergebnis!$G$16-Ergebnis!$F$16)*(1+B43/100)+Ergebnis!$G$18)</f>
        <v>1.6692338804333486</v>
      </c>
    </row>
    <row r="44" spans="2:6" ht="15">
      <c r="B44">
        <f t="shared" si="0"/>
        <v>22</v>
      </c>
      <c r="D44">
        <f>-Eingabemaske!$K$20/(Ergebnis!$G$9+(Ergebnis!$G$14-Ergebnis!$F$14)*(1+B44/100)+Ergebnis!$G$16-Ergebnis!$F$16+Ergebnis!$G$18)</f>
        <v>2.292695919322946</v>
      </c>
      <c r="F44">
        <f>-Eingabemaske!$K$20/(Ergebnis!$G$9+(Ergebnis!$G$14-Ergebnis!$F$14)+(Ergebnis!$G$16-Ergebnis!$F$16)*(1+B44/100)+Ergebnis!$G$18)</f>
        <v>1.6395290514574266</v>
      </c>
    </row>
    <row r="45" spans="2:6" ht="15">
      <c r="B45">
        <f t="shared" si="0"/>
        <v>24</v>
      </c>
      <c r="D45">
        <f>-Eingabemaske!$K$20/(Ergebnis!$G$9+(Ergebnis!$G$14-Ergebnis!$F$14)*(1+B45/100)+Ergebnis!$G$16-Ergebnis!$F$16+Ergebnis!$G$18)</f>
        <v>2.3189745726873845</v>
      </c>
      <c r="F45">
        <f>-Eingabemaske!$K$20/(Ergebnis!$G$9+(Ergebnis!$G$14-Ergebnis!$F$14)+(Ergebnis!$G$16-Ergebnis!$F$16)*(1+B45/100)+Ergebnis!$G$18)</f>
        <v>1.6108629613831518</v>
      </c>
    </row>
    <row r="46" spans="2:6" ht="15">
      <c r="B46">
        <f t="shared" si="0"/>
        <v>26</v>
      </c>
      <c r="D46">
        <f>-Eingabemaske!$K$20/(Ergebnis!$G$9+(Ergebnis!$G$14-Ergebnis!$F$14)*(1+B46/100)+Ergebnis!$G$16-Ergebnis!$F$16+Ergebnis!$G$18)</f>
        <v>2.345862617475919</v>
      </c>
      <c r="F46">
        <f>-Eingabemaske!$K$20/(Ergebnis!$G$9+(Ergebnis!$G$14-Ergebnis!$F$14)+(Ergebnis!$G$16-Ergebnis!$F$16)*(1+B46/100)+Ergebnis!$G$18)</f>
        <v>1.5831820614700134</v>
      </c>
    </row>
    <row r="47" spans="2:6" ht="15">
      <c r="B47">
        <f t="shared" si="0"/>
        <v>28</v>
      </c>
      <c r="D47">
        <f>-Eingabemaske!$K$20/(Ergebnis!$G$9+(Ergebnis!$G$14-Ergebnis!$F$14)*(1+B47/100)+Ergebnis!$G$16-Ergebnis!$F$16+Ergebnis!$G$18)</f>
        <v>2.373381499664134</v>
      </c>
      <c r="F47">
        <f>-Eingabemaske!$K$20/(Ergebnis!$G$9+(Ergebnis!$G$14-Ergebnis!$F$14)+(Ergebnis!$G$16-Ergebnis!$F$16)*(1+B47/100)+Ergebnis!$G$18)</f>
        <v>1.5564364215009026</v>
      </c>
    </row>
    <row r="48" spans="2:6" ht="15">
      <c r="B48">
        <f t="shared" si="0"/>
        <v>30</v>
      </c>
      <c r="D48">
        <f>-Eingabemaske!$K$20/(Ergebnis!$G$9+(Ergebnis!$G$14-Ergebnis!$F$14)*(1+B48/100)+Ergebnis!$G$16-Ergebnis!$F$16+Ergebnis!$G$18)</f>
        <v>2.401553683487788</v>
      </c>
      <c r="F48">
        <f>-Eingabemaske!$K$20/(Ergebnis!$G$9+(Ergebnis!$G$14-Ergebnis!$F$14)+(Ergebnis!$G$16-Ergebnis!$F$16)*(1+B48/100)+Ergebnis!$G$18)</f>
        <v>1.5305794292104642</v>
      </c>
    </row>
    <row r="49" spans="2:6" ht="15">
      <c r="B49">
        <f t="shared" si="0"/>
        <v>32</v>
      </c>
      <c r="D49">
        <f>-Eingabemaske!$K$20/(Ergebnis!$G$9+(Ergebnis!$G$14-Ergebnis!$F$14)*(1+B49/100)+Ergebnis!$G$16-Ergebnis!$F$16+Ergebnis!$G$18)</f>
        <v>2.430402712602849</v>
      </c>
      <c r="F49">
        <f>-Eingabemaske!$K$20/(Ergebnis!$G$9+(Ergebnis!$G$14-Ergebnis!$F$14)+(Ergebnis!$G$16-Ergebnis!$F$16)*(1+B49/100)+Ergebnis!$G$18)</f>
        <v>1.5055675191841376</v>
      </c>
    </row>
    <row r="50" spans="2:6" ht="15">
      <c r="B50">
        <f t="shared" si="0"/>
        <v>34</v>
      </c>
      <c r="D50">
        <f>-Eingabemaske!$K$20/(Ergebnis!$G$9+(Ergebnis!$G$14-Ergebnis!$F$14)*(1+B50/100)+Ergebnis!$G$16-Ergebnis!$F$16+Ergebnis!$G$18)</f>
        <v>2.4599532757072735</v>
      </c>
      <c r="F50">
        <f>-Eingabemaske!$K$20/(Ergebnis!$G$9+(Ergebnis!$G$14-Ergebnis!$F$14)+(Ergebnis!$G$16-Ergebnis!$F$16)*(1+B50/100)+Ergebnis!$G$18)</f>
        <v>1.4813599279109249</v>
      </c>
    </row>
    <row r="51" spans="2:6" ht="15">
      <c r="B51">
        <f t="shared" si="0"/>
        <v>36</v>
      </c>
      <c r="D51">
        <f>-Eingabemaske!$K$20/(Ergebnis!$G$9+(Ergebnis!$G$14-Ergebnis!$F$14)*(1+B51/100)+Ergebnis!$G$16-Ergebnis!$F$16+Ergebnis!$G$18)</f>
        <v>2.4902312770089825</v>
      </c>
      <c r="F51">
        <f>-Eingabemaske!$K$20/(Ergebnis!$G$9+(Ergebnis!$G$14-Ergebnis!$F$14)+(Ergebnis!$G$16-Ergebnis!$F$16)*(1+B51/100)+Ergebnis!$G$18)</f>
        <v>1.4579184720928458</v>
      </c>
    </row>
    <row r="52" spans="2:6" ht="15">
      <c r="B52">
        <f t="shared" si="0"/>
        <v>38</v>
      </c>
      <c r="D52">
        <f>-Eingabemaske!$K$20/(Ergebnis!$G$9+(Ergebnis!$G$14-Ergebnis!$F$14)*(1+B52/100)+Ergebnis!$G$16-Ergebnis!$F$16+Ergebnis!$G$18)</f>
        <v>2.521263911962753</v>
      </c>
      <c r="F52">
        <f>-Eingabemaske!$K$20/(Ergebnis!$G$9+(Ergebnis!$G$14-Ergebnis!$F$14)+(Ergebnis!$G$16-Ergebnis!$F$16)*(1+B52/100)+Ergebnis!$G$18)</f>
        <v>1.4352073476750595</v>
      </c>
    </row>
    <row r="53" spans="2:6" ht="15">
      <c r="B53">
        <f t="shared" si="0"/>
        <v>40</v>
      </c>
      <c r="D53">
        <f>-Eingabemaske!$K$20/(Ergebnis!$G$9+(Ergebnis!$G$14-Ergebnis!$F$14)*(1+B53/100)+Ergebnis!$G$16-Ergebnis!$F$16+Ergebnis!$G$18)</f>
        <v>2.5530797487414656</v>
      </c>
      <c r="F53">
        <f>-Eingabemaske!$K$20/(Ergebnis!$G$9+(Ergebnis!$G$14-Ergebnis!$F$14)+(Ergebnis!$G$16-Ergebnis!$F$16)*(1+B53/100)+Ergebnis!$G$18)</f>
        <v>1.413192947371847</v>
      </c>
    </row>
    <row r="54" spans="2:6" ht="15">
      <c r="B54">
        <f t="shared" si="0"/>
        <v>42</v>
      </c>
      <c r="D54">
        <f>-Eingabemaske!$K$20/(Ergebnis!$G$9+(Ergebnis!$G$14-Ergebnis!$F$14)*(1+B54/100)+Ergebnis!$G$16-Ergebnis!$F$16+Ergebnis!$G$18)</f>
        <v>2.585708815954683</v>
      </c>
      <c r="F54">
        <f>-Eingabemaske!$K$20/(Ergebnis!$G$9+(Ergebnis!$G$14-Ergebnis!$F$14)+(Ergebnis!$G$16-Ergebnis!$F$16)*(1+B54/100)+Ergebnis!$G$18)</f>
        <v>1.3918436947325126</v>
      </c>
    </row>
    <row r="55" spans="2:6" ht="15">
      <c r="B55">
        <f t="shared" si="0"/>
        <v>44</v>
      </c>
      <c r="D55">
        <f>-Eingabemaske!$K$20/(Ergebnis!$G$9+(Ergebnis!$G$14-Ergebnis!$F$14)*(1+B55/100)+Ergebnis!$G$16-Ergebnis!$F$16+Ergebnis!$G$18)</f>
        <v>2.6191826971807317</v>
      </c>
      <c r="F55">
        <f>-Eingabemaske!$K$20/(Ergebnis!$G$9+(Ergebnis!$G$14-Ergebnis!$F$14)+(Ergebnis!$G$16-Ergebnis!$F$16)*(1+B55/100)+Ergebnis!$G$18)</f>
        <v>1.3711298930241507</v>
      </c>
    </row>
    <row r="56" spans="2:6" ht="15">
      <c r="B56">
        <f t="shared" si="0"/>
        <v>46</v>
      </c>
      <c r="D56">
        <f>-Eingabemaske!$K$20/(Ergebnis!$G$9+(Ergebnis!$G$14-Ergebnis!$F$14)*(1+B56/100)+Ergebnis!$G$16-Ergebnis!$F$16+Ergebnis!$G$18)</f>
        <v>2.6535346329378036</v>
      </c>
      <c r="F56">
        <f>-Eingabemaske!$K$20/(Ergebnis!$G$9+(Ergebnis!$G$14-Ergebnis!$F$14)+(Ergebnis!$G$16-Ergebnis!$F$16)*(1+B56/100)+Ergebnis!$G$18)</f>
        <v>1.3510235874103467</v>
      </c>
    </row>
    <row r="57" spans="2:6" ht="15">
      <c r="B57">
        <f t="shared" si="0"/>
        <v>48</v>
      </c>
      <c r="D57">
        <f>-Eingabemaske!$K$20/(Ergebnis!$G$9+(Ergebnis!$G$14-Ergebnis!$F$14)*(1+B57/100)+Ergebnis!$G$16-Ergebnis!$F$16+Ergebnis!$G$18)</f>
        <v>2.6887996307861117</v>
      </c>
      <c r="F57">
        <f>-Eingabemaske!$K$20/(Ergebnis!$G$9+(Ergebnis!$G$14-Ergebnis!$F$14)+(Ergebnis!$G$16-Ergebnis!$F$16)*(1+B57/100)+Ergebnis!$G$18)</f>
        <v>1.3314984390807358</v>
      </c>
    </row>
    <row r="58" spans="2:6" ht="15">
      <c r="B58">
        <f t="shared" si="0"/>
        <v>50</v>
      </c>
      <c r="D58">
        <f>-Eingabemaske!$K$20/(Ergebnis!$G$9+(Ergebnis!$G$14-Ergebnis!$F$14)*(1+B58/100)+Ergebnis!$G$16-Ergebnis!$F$16+Ergebnis!$G$18)</f>
        <v>2.7250145843277327</v>
      </c>
      <c r="F58">
        <f>-Eingabemaske!$K$20/(Ergebnis!$G$9+(Ergebnis!$G$14-Ergebnis!$F$14)+(Ergebnis!$G$16-Ergebnis!$F$16)*(1+B58/100)+Ergebnis!$G$18)</f>
        <v>1.3125296101396322</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Tabelle4"/>
  <dimension ref="E2:O27"/>
  <sheetViews>
    <sheetView showGridLines="0" showRowColHeaders="0" zoomScalePageLayoutView="0" workbookViewId="0" topLeftCell="D1">
      <selection activeCell="Q30" sqref="Q30"/>
    </sheetView>
  </sheetViews>
  <sheetFormatPr defaultColWidth="11.421875" defaultRowHeight="15"/>
  <cols>
    <col min="4" max="4" width="2.8515625" style="0" customWidth="1"/>
    <col min="5" max="5" width="6.28125" style="0" customWidth="1"/>
    <col min="15" max="15" width="2.7109375" style="0" customWidth="1"/>
  </cols>
  <sheetData>
    <row r="1" ht="5.25" customHeight="1"/>
    <row r="2" spans="5:15" ht="15">
      <c r="E2" s="166" t="s">
        <v>84</v>
      </c>
      <c r="G2" s="3"/>
      <c r="H2" s="3"/>
      <c r="I2" s="3"/>
      <c r="J2" s="3"/>
      <c r="K2" s="3"/>
      <c r="L2" s="3"/>
      <c r="M2" s="3"/>
      <c r="N2" s="3"/>
      <c r="O2" s="3"/>
    </row>
    <row r="3" spans="5:15" ht="5.25" customHeight="1">
      <c r="E3" s="128"/>
      <c r="F3" s="128"/>
      <c r="G3" s="128"/>
      <c r="H3" s="128"/>
      <c r="I3" s="128"/>
      <c r="J3" s="128"/>
      <c r="K3" s="128"/>
      <c r="L3" s="128"/>
      <c r="M3" s="128"/>
      <c r="N3" s="128"/>
      <c r="O3" s="3"/>
    </row>
    <row r="4" spans="5:15" ht="15">
      <c r="E4" s="128"/>
      <c r="F4" s="128"/>
      <c r="G4" s="128"/>
      <c r="H4" s="128"/>
      <c r="I4" s="128"/>
      <c r="J4" s="128"/>
      <c r="K4" s="128"/>
      <c r="L4" s="128"/>
      <c r="M4" s="128"/>
      <c r="N4" s="128"/>
      <c r="O4" s="3"/>
    </row>
    <row r="5" spans="5:15" ht="15">
      <c r="E5" s="128"/>
      <c r="F5" s="128"/>
      <c r="G5" s="128"/>
      <c r="H5" s="128"/>
      <c r="I5" s="128"/>
      <c r="J5" s="128"/>
      <c r="K5" s="128"/>
      <c r="L5" s="128"/>
      <c r="M5" s="128"/>
      <c r="N5" s="128"/>
      <c r="O5" s="3"/>
    </row>
    <row r="6" spans="5:15" ht="15">
      <c r="E6" s="128"/>
      <c r="F6" s="128"/>
      <c r="G6" s="128"/>
      <c r="H6" s="128"/>
      <c r="I6" s="128"/>
      <c r="J6" s="128"/>
      <c r="K6" s="128"/>
      <c r="L6" s="128"/>
      <c r="M6" s="128"/>
      <c r="N6" s="128"/>
      <c r="O6" s="3"/>
    </row>
    <row r="7" spans="5:15" ht="15">
      <c r="E7" s="128"/>
      <c r="F7" s="128"/>
      <c r="G7" s="128"/>
      <c r="H7" s="128"/>
      <c r="I7" s="128"/>
      <c r="J7" s="128"/>
      <c r="K7" s="128"/>
      <c r="L7" s="128"/>
      <c r="M7" s="128"/>
      <c r="N7" s="128"/>
      <c r="O7" s="3"/>
    </row>
    <row r="8" spans="5:15" ht="15">
      <c r="E8" s="128"/>
      <c r="F8" s="128"/>
      <c r="G8" s="128"/>
      <c r="H8" s="128"/>
      <c r="I8" s="128"/>
      <c r="J8" s="128"/>
      <c r="K8" s="128"/>
      <c r="L8" s="128"/>
      <c r="M8" s="128"/>
      <c r="N8" s="128"/>
      <c r="O8" s="3"/>
    </row>
    <row r="9" spans="5:15" ht="15">
      <c r="E9" s="128"/>
      <c r="F9" s="128"/>
      <c r="G9" s="128"/>
      <c r="H9" s="128"/>
      <c r="I9" s="128"/>
      <c r="J9" s="128"/>
      <c r="K9" s="128"/>
      <c r="L9" s="128"/>
      <c r="M9" s="128"/>
      <c r="N9" s="128"/>
      <c r="O9" s="3"/>
    </row>
    <row r="10" spans="5:15" ht="15">
      <c r="E10" s="128"/>
      <c r="F10" s="128"/>
      <c r="G10" s="128"/>
      <c r="H10" s="128"/>
      <c r="I10" s="128"/>
      <c r="J10" s="128"/>
      <c r="K10" s="128"/>
      <c r="L10" s="128"/>
      <c r="M10" s="128"/>
      <c r="N10" s="128"/>
      <c r="O10" s="3"/>
    </row>
    <row r="11" spans="5:15" ht="15">
      <c r="E11" s="128"/>
      <c r="F11" s="128"/>
      <c r="G11" s="128"/>
      <c r="H11" s="128"/>
      <c r="I11" s="128"/>
      <c r="J11" s="128"/>
      <c r="K11" s="128"/>
      <c r="L11" s="128"/>
      <c r="M11" s="128"/>
      <c r="N11" s="128"/>
      <c r="O11" s="3"/>
    </row>
    <row r="12" spans="5:15" ht="15">
      <c r="E12" s="128"/>
      <c r="F12" s="128"/>
      <c r="G12" s="128"/>
      <c r="H12" s="128"/>
      <c r="I12" s="128"/>
      <c r="J12" s="128"/>
      <c r="K12" s="128"/>
      <c r="L12" s="128"/>
      <c r="M12" s="128"/>
      <c r="N12" s="128"/>
      <c r="O12" s="3"/>
    </row>
    <row r="13" spans="5:15" ht="15">
      <c r="E13" s="128"/>
      <c r="F13" s="128"/>
      <c r="G13" s="128"/>
      <c r="H13" s="128"/>
      <c r="I13" s="128"/>
      <c r="J13" s="128"/>
      <c r="K13" s="128"/>
      <c r="L13" s="128"/>
      <c r="M13" s="128"/>
      <c r="N13" s="128"/>
      <c r="O13" s="3"/>
    </row>
    <row r="14" spans="5:15" ht="15">
      <c r="E14" s="128"/>
      <c r="F14" s="128"/>
      <c r="G14" s="128"/>
      <c r="H14" s="128"/>
      <c r="I14" s="128"/>
      <c r="J14" s="128"/>
      <c r="K14" s="128"/>
      <c r="L14" s="128"/>
      <c r="M14" s="128"/>
      <c r="N14" s="128"/>
      <c r="O14" s="3"/>
    </row>
    <row r="15" spans="5:15" ht="15">
      <c r="E15" s="128"/>
      <c r="F15" s="128"/>
      <c r="G15" s="128"/>
      <c r="H15" s="128"/>
      <c r="I15" s="128"/>
      <c r="J15" s="128"/>
      <c r="K15" s="128"/>
      <c r="L15" s="128"/>
      <c r="M15" s="128"/>
      <c r="N15" s="128"/>
      <c r="O15" s="3"/>
    </row>
    <row r="16" spans="5:15" ht="15">
      <c r="E16" s="128"/>
      <c r="F16" s="128"/>
      <c r="G16" s="128"/>
      <c r="H16" s="128"/>
      <c r="I16" s="128"/>
      <c r="J16" s="128"/>
      <c r="K16" s="128"/>
      <c r="L16" s="128"/>
      <c r="M16" s="128"/>
      <c r="N16" s="128"/>
      <c r="O16" s="3"/>
    </row>
    <row r="17" spans="5:15" ht="15">
      <c r="E17" s="128"/>
      <c r="F17" s="128"/>
      <c r="G17" s="128"/>
      <c r="H17" s="128"/>
      <c r="I17" s="128"/>
      <c r="J17" s="128"/>
      <c r="K17" s="128"/>
      <c r="L17" s="128"/>
      <c r="M17" s="128"/>
      <c r="N17" s="128"/>
      <c r="O17" s="3"/>
    </row>
    <row r="18" spans="5:15" ht="15">
      <c r="E18" s="128"/>
      <c r="F18" s="128"/>
      <c r="G18" s="128"/>
      <c r="H18" s="128"/>
      <c r="I18" s="128"/>
      <c r="J18" s="128"/>
      <c r="K18" s="128"/>
      <c r="L18" s="128"/>
      <c r="M18" s="128"/>
      <c r="N18" s="128"/>
      <c r="O18" s="3"/>
    </row>
    <row r="19" spans="5:15" ht="15">
      <c r="E19" s="128"/>
      <c r="F19" s="128"/>
      <c r="G19" s="128"/>
      <c r="H19" s="128"/>
      <c r="I19" s="128"/>
      <c r="J19" s="128"/>
      <c r="K19" s="128"/>
      <c r="L19" s="128"/>
      <c r="M19" s="128"/>
      <c r="N19" s="128"/>
      <c r="O19" s="3"/>
    </row>
    <row r="20" spans="5:15" ht="15">
      <c r="E20" s="128"/>
      <c r="F20" s="128"/>
      <c r="G20" s="128"/>
      <c r="H20" s="128"/>
      <c r="I20" s="128"/>
      <c r="J20" s="128"/>
      <c r="K20" s="128"/>
      <c r="L20" s="128"/>
      <c r="M20" s="128"/>
      <c r="N20" s="128"/>
      <c r="O20" s="3"/>
    </row>
    <row r="21" spans="5:15" ht="15">
      <c r="E21" s="128"/>
      <c r="F21" s="128"/>
      <c r="G21" s="128"/>
      <c r="H21" s="128"/>
      <c r="I21" s="128"/>
      <c r="J21" s="128"/>
      <c r="K21" s="128"/>
      <c r="L21" s="128"/>
      <c r="M21" s="128"/>
      <c r="N21" s="128"/>
      <c r="O21" s="3"/>
    </row>
    <row r="22" spans="5:15" ht="15">
      <c r="E22" s="128"/>
      <c r="F22" s="128"/>
      <c r="G22" s="128"/>
      <c r="H22" s="128"/>
      <c r="I22" s="128"/>
      <c r="J22" s="128"/>
      <c r="K22" s="128"/>
      <c r="L22" s="128"/>
      <c r="M22" s="128"/>
      <c r="N22" s="128"/>
      <c r="O22" s="3"/>
    </row>
    <row r="23" spans="5:15" ht="15">
      <c r="E23" s="128"/>
      <c r="F23" s="128"/>
      <c r="G23" s="128"/>
      <c r="H23" s="128"/>
      <c r="I23" s="128"/>
      <c r="J23" s="128"/>
      <c r="K23" s="128"/>
      <c r="L23" s="128"/>
      <c r="M23" s="128"/>
      <c r="N23" s="128"/>
      <c r="O23" s="3"/>
    </row>
    <row r="24" spans="5:15" ht="15">
      <c r="E24" s="128"/>
      <c r="F24" s="128"/>
      <c r="G24" s="128"/>
      <c r="H24" s="128"/>
      <c r="I24" s="128"/>
      <c r="J24" s="128"/>
      <c r="K24" s="128"/>
      <c r="L24" s="128"/>
      <c r="M24" s="128"/>
      <c r="N24" s="128"/>
      <c r="O24" s="3"/>
    </row>
    <row r="25" spans="5:15" ht="15">
      <c r="E25" s="128"/>
      <c r="F25" s="128"/>
      <c r="G25" s="128"/>
      <c r="H25" s="128"/>
      <c r="I25" s="128"/>
      <c r="J25" s="128"/>
      <c r="K25" s="128"/>
      <c r="L25" s="128"/>
      <c r="M25" s="128"/>
      <c r="N25" s="128"/>
      <c r="O25" s="3"/>
    </row>
    <row r="26" spans="5:15" ht="15">
      <c r="E26" s="128"/>
      <c r="F26" s="128"/>
      <c r="G26" s="128"/>
      <c r="H26" s="128"/>
      <c r="I26" s="128"/>
      <c r="J26" s="128"/>
      <c r="K26" s="128"/>
      <c r="L26" s="128"/>
      <c r="M26" s="128"/>
      <c r="N26" s="128"/>
      <c r="O26" s="3"/>
    </row>
    <row r="27" spans="5:15" ht="15">
      <c r="E27" s="128"/>
      <c r="F27" s="128"/>
      <c r="G27" s="128"/>
      <c r="H27" s="128"/>
      <c r="I27" s="128"/>
      <c r="J27" s="128"/>
      <c r="K27" s="128"/>
      <c r="L27" s="128"/>
      <c r="M27" s="128"/>
      <c r="N27" s="128"/>
      <c r="O27" s="3"/>
    </row>
  </sheetData>
  <sheetProtection selectLockedCells="1"/>
  <printOptions/>
  <pageMargins left="0.7" right="0.7" top="0.787401575" bottom="0.787401575" header="0.3" footer="0.3"/>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Nowak</dc:creator>
  <cp:keywords/>
  <dc:description/>
  <cp:lastModifiedBy>mihenkler</cp:lastModifiedBy>
  <cp:lastPrinted>2010-07-06T11:23:28Z</cp:lastPrinted>
  <dcterms:created xsi:type="dcterms:W3CDTF">2009-10-11T14:47:37Z</dcterms:created>
  <dcterms:modified xsi:type="dcterms:W3CDTF">2013-10-09T14:23:56Z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